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Расх 2014 " sheetId="1" r:id="rId1"/>
  </sheets>
  <definedNames>
    <definedName name="_xlnm.Print_Titles" localSheetId="0">'Расх 2014 '!$6:$6</definedName>
    <definedName name="_xlnm.Print_Area" localSheetId="0">'Расх 2014 '!$A$1:$G$783</definedName>
  </definedNames>
  <calcPr fullCalcOnLoad="1"/>
</workbook>
</file>

<file path=xl/sharedStrings.xml><?xml version="1.0" encoding="utf-8"?>
<sst xmlns="http://schemas.openxmlformats.org/spreadsheetml/2006/main" count="3056" uniqueCount="529">
  <si>
    <t>830</t>
  </si>
  <si>
    <t>1240000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</si>
  <si>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</si>
  <si>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1240090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</si>
  <si>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</si>
  <si>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</si>
  <si>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</si>
  <si>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</si>
  <si>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1140000</t>
  </si>
  <si>
    <t>1140080</t>
  </si>
  <si>
    <t>0310000</t>
  </si>
  <si>
    <t>0310305</t>
  </si>
  <si>
    <t>Специальные расходы</t>
  </si>
  <si>
    <t>880</t>
  </si>
  <si>
    <t>870</t>
  </si>
  <si>
    <t>Резервные средства</t>
  </si>
  <si>
    <t>Мероприятия по проведению оздоровительной кампании детей</t>
  </si>
  <si>
    <t>7951700</t>
  </si>
  <si>
    <t>Другие вопросы в области жилищно-коммунального хозяйства</t>
  </si>
  <si>
    <t>0505</t>
  </si>
  <si>
    <t>7951800</t>
  </si>
  <si>
    <t>8950200</t>
  </si>
  <si>
    <t>8950300</t>
  </si>
  <si>
    <t>8950400</t>
  </si>
  <si>
    <t>7952300</t>
  </si>
  <si>
    <t>7952500</t>
  </si>
  <si>
    <t>Ведомственная целевая программа "Сохранение и развитие системы дополнительного образования в сфере культуры и искусства в городе Обнинске"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</si>
  <si>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</si>
  <si>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0921600</t>
  </si>
  <si>
    <t>Исполнение судебных актов</t>
  </si>
  <si>
    <t>0921800</t>
  </si>
  <si>
    <t>Ведомственная целевая программа "Библиотечное обслуживание населения города Обнинска"</t>
  </si>
  <si>
    <t xml:space="preserve"> Ведомственная целевая программа "Поддержка и развитие деятельности Музея истории города Обнинска"</t>
  </si>
  <si>
    <t>Организация ритуальных услуг</t>
  </si>
  <si>
    <t>0921900</t>
  </si>
  <si>
    <t>3170000</t>
  </si>
  <si>
    <t>3170100</t>
  </si>
  <si>
    <t>Другие виды транспорта</t>
  </si>
  <si>
    <t>Субсидии на проведение отдельных мероприятий по другим видам транспорта</t>
  </si>
  <si>
    <t>3510300</t>
  </si>
  <si>
    <t>Отдельные мероприятия в области коммунального хозяйства и бытового обслуживания населения</t>
  </si>
  <si>
    <t>Бюджетные инвестиции  в объекты собственности муниципальных образований</t>
  </si>
  <si>
    <t>1020100</t>
  </si>
  <si>
    <t>1020200</t>
  </si>
  <si>
    <t>Ведомственная целевая программа "Поддержка и развитие культурно-досуговой деятельности и народного творчества в городе Обнинске"</t>
  </si>
  <si>
    <t>Развитие системы социального обслуживания на дому</t>
  </si>
  <si>
    <t>Муниципальная программа "Жилье в кредит "</t>
  </si>
  <si>
    <t>Ведомственная целевая программа "Дополнительные меры социальной поддержки отдельных категорий граждан, проживающих в городе Обнинске"</t>
  </si>
  <si>
    <t xml:space="preserve">Ведомственная целевая программа "Развитие методической работы в системе образования города Обнинска" </t>
  </si>
  <si>
    <t>8950700</t>
  </si>
  <si>
    <t>8950800</t>
  </si>
  <si>
    <t>Ведомственная целевая программа "Организация мероприятий по озеленению территории города Обнинска"</t>
  </si>
  <si>
    <t>Ведомственная целевая программа "Содержание территории города Обнинска"</t>
  </si>
  <si>
    <t>8950900</t>
  </si>
  <si>
    <t>Ведомственная целевая программа "Обеспечение безопасности и защиты населения и территории города Обнинска"</t>
  </si>
  <si>
    <t>7951000</t>
  </si>
  <si>
    <t>Санитарно-эпидемиологическое благополучие</t>
  </si>
  <si>
    <t>0907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</si>
  <si>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</si>
  <si>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7950311</t>
  </si>
  <si>
    <t>Капитальные вложения в объекты недвижимого имущества государственной (муниципальной) собственности</t>
  </si>
  <si>
    <t>Мероприятия по здоровому образу жизни в городе Обнинске</t>
  </si>
  <si>
    <t>Выплаты компенсации педагогическим работникам муниципальных бюджетных образовательных учреждений города Обнинска за наем (поднаем) жилых помещений</t>
  </si>
  <si>
    <t>200</t>
  </si>
  <si>
    <t>240</t>
  </si>
  <si>
    <t>8950500</t>
  </si>
  <si>
    <t>8950600</t>
  </si>
  <si>
    <t>7952100</t>
  </si>
  <si>
    <t>8950105</t>
  </si>
  <si>
    <t>Организация назначения и выплаты пособий и других социальных выплат отдельным категориям граждан</t>
  </si>
  <si>
    <t>410</t>
  </si>
  <si>
    <t>Ведомственные целевые программы, принятые на муниципальном уровне</t>
  </si>
  <si>
    <t>8950000</t>
  </si>
  <si>
    <t>8950100</t>
  </si>
  <si>
    <t>8950101</t>
  </si>
  <si>
    <t>8950102</t>
  </si>
  <si>
    <t>8950103</t>
  </si>
  <si>
    <t>8950104</t>
  </si>
  <si>
    <t>8950108</t>
  </si>
  <si>
    <t>8950106</t>
  </si>
  <si>
    <t>1004</t>
  </si>
  <si>
    <t>Иные межбюджетные трансферты на развитие и поддержку социальной, инженерной и инновационной инфраструктуры наукоградов Российской Федерации</t>
  </si>
  <si>
    <t xml:space="preserve">Дополнительные выплаты к заработной плате работникам  и другие расходы, проводимые из муниципального бюджета государственным учреждениям  </t>
  </si>
  <si>
    <t>Организация и проведение мероприятий для граждан пожилого возраста и инвалидов</t>
  </si>
  <si>
    <t>7950307</t>
  </si>
  <si>
    <t>Централизованные бухгалтерии, группы хозяйственного обслуживания</t>
  </si>
  <si>
    <t xml:space="preserve">Ремонт многоквартирных домов </t>
  </si>
  <si>
    <t>Бюджетные инвестиции</t>
  </si>
  <si>
    <t>400</t>
  </si>
  <si>
    <t>3510100</t>
  </si>
  <si>
    <t>Реализация прочих мероприятий</t>
  </si>
  <si>
    <t>800</t>
  </si>
  <si>
    <t>Поддержка общественных организаций</t>
  </si>
  <si>
    <t>0920300</t>
  </si>
  <si>
    <t>Бюджетные инвестиции в объекты капитального строительства, не включенные в целевые программы</t>
  </si>
  <si>
    <t>Защита населения и территории от чрезвычайных ситуаций природного и техногенного характера, гражданская оборона</t>
  </si>
  <si>
    <t>1006</t>
  </si>
  <si>
    <t>Другие вопросы в области социальной политики</t>
  </si>
  <si>
    <t>7950200</t>
  </si>
  <si>
    <t>0920000</t>
  </si>
  <si>
    <t>7950000</t>
  </si>
  <si>
    <t>7952800</t>
  </si>
  <si>
    <t>7952801</t>
  </si>
  <si>
    <t>7952802</t>
  </si>
  <si>
    <t>7952803</t>
  </si>
  <si>
    <t>Поддержка коммунального хозяйства</t>
  </si>
  <si>
    <t>3510000</t>
  </si>
  <si>
    <t>000000</t>
  </si>
  <si>
    <t>7950100</t>
  </si>
  <si>
    <t>Поддержка жилищного хозяйства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</si>
  <si>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</si>
  <si>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</si>
  <si>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1020000</t>
  </si>
  <si>
    <t>Обеспечение пожарной безопасности</t>
  </si>
  <si>
    <t>0310</t>
  </si>
  <si>
    <t>0020000</t>
  </si>
  <si>
    <t>Центральный аппарат</t>
  </si>
  <si>
    <t>0020400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</si>
  <si>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</si>
  <si>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</si>
  <si>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фонды</t>
  </si>
  <si>
    <t>0700000</t>
  </si>
  <si>
    <t>7950300</t>
  </si>
  <si>
    <t>7950301</t>
  </si>
  <si>
    <t>7950302</t>
  </si>
  <si>
    <t>7950303</t>
  </si>
  <si>
    <t>Оказание адресной материальной помощи</t>
  </si>
  <si>
    <t>Приобретение резервного топлива</t>
  </si>
  <si>
    <t>7950308</t>
  </si>
  <si>
    <t>Поддержка проектов общественных инициатив</t>
  </si>
  <si>
    <t>7951400</t>
  </si>
  <si>
    <t>840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</si>
  <si>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</si>
  <si>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</si>
  <si>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0605</t>
  </si>
  <si>
    <t>Другие вопросы в области охраны окружающей среды</t>
  </si>
  <si>
    <t>Единовременная адресная социальная помощь инвалидам и участникам Великой Отечественной войны, труженикам тыла, вдовам погибших (умерших) инвалидов и участников Великой Отечественной войны, блокадникам, малолетним узникам, постоянно проживающим на территории муниципального образования "Город Обнинск", на проведение ремонта занимаемых ими жилых помещений</t>
  </si>
  <si>
    <t>Мероприятия в области строительства, архитектуры и градостроительства</t>
  </si>
  <si>
    <t>Пенсионное обеспечение</t>
  </si>
  <si>
    <t>1001</t>
  </si>
  <si>
    <t>7951500</t>
  </si>
  <si>
    <t>Расходы, связанные с награждением дипломом и почетным знаком "Признательность города Обнинска"</t>
  </si>
  <si>
    <t>0700500</t>
  </si>
  <si>
    <t>Наименование</t>
  </si>
  <si>
    <t>Оплата услуг по реабилитации граждан с заболеваниями опорно-двигательного аппарата</t>
  </si>
  <si>
    <t>Оплата стоимости путевок для граждан пожилого возраста на проведение санаторно-оздоровительного лечения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</si>
  <si>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</si>
  <si>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</si>
  <si>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реабилитация граждан пожилого возраста и инвалидов - оборудование квартир специальными техническими средствами</t>
  </si>
  <si>
    <t>Материальная помощь пенсионерам к юбилейным датам</t>
  </si>
  <si>
    <t>7950500</t>
  </si>
  <si>
    <t>Целевая статья</t>
  </si>
  <si>
    <t>000</t>
  </si>
  <si>
    <t>0000000</t>
  </si>
  <si>
    <t>0400</t>
  </si>
  <si>
    <t>0500</t>
  </si>
  <si>
    <t>0502</t>
  </si>
  <si>
    <t>1000</t>
  </si>
  <si>
    <t>1002</t>
  </si>
  <si>
    <t>0100</t>
  </si>
  <si>
    <t>Раздел, подраз-дел</t>
  </si>
  <si>
    <t>Вид расхо-дов</t>
  </si>
  <si>
    <t>1003</t>
  </si>
  <si>
    <t>0412</t>
  </si>
  <si>
    <t>0503</t>
  </si>
  <si>
    <t>Общегосударственные вопросы</t>
  </si>
  <si>
    <t>Материальная помощь неработающим пенсионерам  и инвалидам для оплаты жилья и коммунальных услуг и предоставление мер социальной поддержки по оплате жилья инвалидам и семьям с детьми-инвалидами, проживающим в приватизированных жилых помещениях</t>
  </si>
  <si>
    <t xml:space="preserve"> Национальная экономика</t>
  </si>
  <si>
    <t xml:space="preserve"> Другие вопросы в области национальной экономики</t>
  </si>
  <si>
    <t>Дополнительные выплаты к заработной плате и выплаты за поднаем жилья работникам Федеральных государственных учреждений здравоохранения</t>
  </si>
  <si>
    <t>Жилищно-коммунальное хозяйство</t>
  </si>
  <si>
    <t>Благоустройство</t>
  </si>
  <si>
    <t xml:space="preserve"> Другие общегосударственные вопросы</t>
  </si>
  <si>
    <t>Социальная политика</t>
  </si>
  <si>
    <t xml:space="preserve">Социальное обслуживание населения </t>
  </si>
  <si>
    <t>Социальное обеспечение населения</t>
  </si>
  <si>
    <t>Материальная помощь матерям при рождении ребенка</t>
  </si>
  <si>
    <t>Выплаты почетным гражданам</t>
  </si>
  <si>
    <t>0700</t>
  </si>
  <si>
    <t>0702</t>
  </si>
  <si>
    <t>0707</t>
  </si>
  <si>
    <t>0800</t>
  </si>
  <si>
    <t>0801</t>
  </si>
  <si>
    <t>0802</t>
  </si>
  <si>
    <t>Образование</t>
  </si>
  <si>
    <t xml:space="preserve">Общее образование </t>
  </si>
  <si>
    <t>Молодежная политика и оздоровление детей</t>
  </si>
  <si>
    <t>Кинематография</t>
  </si>
  <si>
    <t>0900</t>
  </si>
  <si>
    <t>Физическая культура и спорт</t>
  </si>
  <si>
    <t>1100</t>
  </si>
  <si>
    <t>1105</t>
  </si>
  <si>
    <t>Другие вопросы в области физической культуры и спорта</t>
  </si>
  <si>
    <t>Здравоохранение</t>
  </si>
  <si>
    <t>Другие вопросы в области здравоохранения</t>
  </si>
  <si>
    <t>0909</t>
  </si>
  <si>
    <t>Средства массовой информации</t>
  </si>
  <si>
    <t>1200</t>
  </si>
  <si>
    <t>1201</t>
  </si>
  <si>
    <t>1202</t>
  </si>
  <si>
    <t>1301</t>
  </si>
  <si>
    <t>1300</t>
  </si>
  <si>
    <t>Другие вопросы в области культуры, кинематографии</t>
  </si>
  <si>
    <t>0113</t>
  </si>
  <si>
    <t>0701</t>
  </si>
  <si>
    <t>0709</t>
  </si>
  <si>
    <t>4350000</t>
  </si>
  <si>
    <t>Дошкольное образование</t>
  </si>
  <si>
    <t>7950310</t>
  </si>
  <si>
    <t>Служба социального такси</t>
  </si>
  <si>
    <t>Периодическая печать</t>
  </si>
  <si>
    <t>Периодическая печать и издательства</t>
  </si>
  <si>
    <t>7952700</t>
  </si>
  <si>
    <t>Подпрограмма "Обеспечение реализации полномочий  в сфере административно-технического контроля" в рамках государственной программы Калужской области "Охрана окружающей среды в Калужской области"</t>
  </si>
  <si>
    <t>Оценка недвижимости, признание прав и регулирование отношений по государственной и муниципальной собственности</t>
  </si>
  <si>
    <t>Строительство моста через р. Репинка</t>
  </si>
  <si>
    <t>- резервный фонд на предупреждение и ликвидацию чрезвычайных ситуаций и последствий стихийных бедствий</t>
  </si>
  <si>
    <t>Ремонт жилых помещений, освобождающихся в муниципальном жилом фонде</t>
  </si>
  <si>
    <t>Охрана семьи и детства</t>
  </si>
  <si>
    <t>630</t>
  </si>
  <si>
    <t>Дорожное хозяйство (дорожные фонды)</t>
  </si>
  <si>
    <t>0409</t>
  </si>
  <si>
    <t>Охрана окружающей среды</t>
  </si>
  <si>
    <t>Культура</t>
  </si>
  <si>
    <t>Другие вопросы в области образования</t>
  </si>
  <si>
    <t>Учреждения, обеспечивающие предоставление услуг в сфере образования</t>
  </si>
  <si>
    <t>0408</t>
  </si>
  <si>
    <t xml:space="preserve">000 </t>
  </si>
  <si>
    <t>0600</t>
  </si>
  <si>
    <t xml:space="preserve"> Транспорт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</si>
  <si>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</si>
  <si>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</si>
  <si>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</si>
  <si>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</si>
  <si>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</si>
  <si>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</si>
  <si>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</si>
  <si>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>0650000</t>
  </si>
  <si>
    <t>0650300</t>
  </si>
  <si>
    <t>0410</t>
  </si>
  <si>
    <t>3300000</t>
  </si>
  <si>
    <t>4530000</t>
  </si>
  <si>
    <t>0804</t>
  </si>
  <si>
    <t>ВСЕГО</t>
  </si>
  <si>
    <t>Обслуживание государственного и  муниципального долга</t>
  </si>
  <si>
    <t>Подпрограмма "Обеспечение формирования и содержания архивных фондов в Калужской области" в рамках государственной программы Калужской области "Развитие культуры в Калужской области"</t>
  </si>
  <si>
    <t>Расходы на реализацию государственных полномочий по формированию и содержанию архивных фондов</t>
  </si>
  <si>
    <t>Подпрограмма "Развитие мер социальной поддержки отдельных категорий граждан" в рамках государственной программы Калужской области "Социальная поддержка граждан в Калужской области"</t>
  </si>
  <si>
    <t>Процентные платежи по долговым обязательствам</t>
  </si>
  <si>
    <t>Процентные платежи по муниципальному долгу</t>
  </si>
  <si>
    <t xml:space="preserve"> Резервные фонды</t>
  </si>
  <si>
    <t>Связь и информатика</t>
  </si>
  <si>
    <t>Информатика</t>
  </si>
  <si>
    <t>Телевидение и радиовещание</t>
  </si>
  <si>
    <t xml:space="preserve">Телерадиокомпании и телеорганизации </t>
  </si>
  <si>
    <t xml:space="preserve"> Жилищное хозяйство</t>
  </si>
  <si>
    <t>Коммунальное хозяйство</t>
  </si>
  <si>
    <t>Спорт высших достижений</t>
  </si>
  <si>
    <t>1103</t>
  </si>
  <si>
    <t xml:space="preserve"> 800</t>
  </si>
  <si>
    <t>Иные бюджетные ассигнования</t>
  </si>
  <si>
    <t>810</t>
  </si>
  <si>
    <t>Субсидии бюджетным учреждениям</t>
  </si>
  <si>
    <t>610</t>
  </si>
  <si>
    <t>Субсидии автономным учреждениям</t>
  </si>
  <si>
    <t>620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</si>
  <si>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</si>
  <si>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</si>
  <si>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Адресные инвестиционные программы муниципальных образований</t>
  </si>
  <si>
    <t>9950000</t>
  </si>
  <si>
    <t>9950100</t>
  </si>
  <si>
    <t>Оплата жилищно-коммунальных услуг отдельным категориям граждан</t>
  </si>
  <si>
    <t>100</t>
  </si>
  <si>
    <t>120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</si>
  <si>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</si>
  <si>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</si>
  <si>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</si>
  <si>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</si>
  <si>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Публичные нормативные выплаты гражданам несоциального характера</t>
  </si>
  <si>
    <t>330</t>
  </si>
  <si>
    <t>Социальные выплаты гражданам, кроме публичных нормативных социальных выплат</t>
  </si>
  <si>
    <t>320</t>
  </si>
  <si>
    <t xml:space="preserve">Дополнительные социальные гарантии лицам, замещавшим муниципальные должности  и должности муниципальной службы </t>
  </si>
  <si>
    <t>Ведомственная целевая  программа «Обеспечение безопасности и защиты населения и территорий города Обнинска»</t>
  </si>
  <si>
    <t xml:space="preserve">Организация гостевых стоянок автотранспорта на внутридворовых территориях муниципального образования "Город Обнинск" </t>
  </si>
  <si>
    <t>1020300</t>
  </si>
  <si>
    <t>Реконструкция улично-дорожной сети и здания автостанции в районе ул. Железнодорожная, ул. Московская муниципального образования "Город Обнинск"</t>
  </si>
  <si>
    <t>7951801</t>
  </si>
  <si>
    <t>7951802</t>
  </si>
  <si>
    <t>7950400</t>
  </si>
  <si>
    <t>8951000</t>
  </si>
  <si>
    <t>8951001</t>
  </si>
  <si>
    <t>8951002</t>
  </si>
  <si>
    <t>Исполнение 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</si>
  <si>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</si>
  <si>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</si>
  <si>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</si>
  <si>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</si>
  <si>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Ведомственная  целевая программа «Молодежь города Обнинска»</t>
  </si>
  <si>
    <t>8951100</t>
  </si>
  <si>
    <t>8950601</t>
  </si>
  <si>
    <t>Проведение общегородских мероприятий</t>
  </si>
  <si>
    <t>8950602</t>
  </si>
  <si>
    <t>Дворцы и дома культуры, другие учреждения культуры и искусства</t>
  </si>
  <si>
    <t>8950603</t>
  </si>
  <si>
    <t>8950604</t>
  </si>
  <si>
    <t>Руководство и управление в сфере культуры и искусства</t>
  </si>
  <si>
    <t>8950605</t>
  </si>
  <si>
    <t>Цетрализованные бухгалтерии, группы хозяйственного обслуживания</t>
  </si>
  <si>
    <t>8950107</t>
  </si>
  <si>
    <t>Подпрограмма "Модернизация и развитие системы социального обслуживания пожилых людей, инвалидов и граждан, находящихся в трудной жизненной ситуации"  в рамках государственной программы Калужской области "Социальная поддержка граждан в Калужской области"</t>
  </si>
  <si>
    <t>0320000</t>
  </si>
  <si>
    <t>0320307</t>
  </si>
  <si>
    <t>0315220</t>
  </si>
  <si>
    <t>0315250</t>
  </si>
  <si>
    <t>Подпрограмма "Демографическое развитие и семейная политика Калужской области" в рамках государственной программы Калужской области "Семья и дети Калужской области"</t>
  </si>
  <si>
    <t>4510000</t>
  </si>
  <si>
    <t>4510330</t>
  </si>
  <si>
    <t>Обеспечение социальных выплат, пособий, компенсаций детям, семьям с детьми</t>
  </si>
  <si>
    <t>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</si>
  <si>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0310301</t>
  </si>
  <si>
    <t>0310302</t>
  </si>
  <si>
    <t>Предоставление субсидий на оплату жилого помещения и коммунальных услуг гражданам Калужской области</t>
  </si>
  <si>
    <t>Осуществление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</si>
  <si>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8950109</t>
  </si>
  <si>
    <t>0310304</t>
  </si>
  <si>
    <t>Предоставление социальной помощи отдельным категориям граждан, находящимся в трудной жизненной ситуации</t>
  </si>
  <si>
    <t>Организация исполнения переданных государственных полномочий</t>
  </si>
  <si>
    <t>8950110</t>
  </si>
  <si>
    <t>7951805</t>
  </si>
  <si>
    <t>7951809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</si>
  <si>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</si>
  <si>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Подпрограмма "Развитие дошкольного образования" в рамках государственной программы Калужской области  "Развитие образования в Калужской области"</t>
  </si>
  <si>
    <t>0210000</t>
  </si>
  <si>
    <t>0210202</t>
  </si>
  <si>
    <t>Субсидии некоммерческим организациям (за исключением государственных (муниципальных) учреждений)</t>
  </si>
  <si>
    <t>7951803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</si>
  <si>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</si>
  <si>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Подпрограмма "Развитие общего образования" в рамках государственной программы Калужской области "Развитие образования в Калужской области"</t>
  </si>
  <si>
    <t>0220000</t>
  </si>
  <si>
    <t>0220206</t>
  </si>
  <si>
    <t>7951804</t>
  </si>
  <si>
    <t>Подпрограмма "Организация отдыха и оздоровления детей Калужской области" в рамках государственной программы Калужской области  "Семья и дети Калужской области"</t>
  </si>
  <si>
    <t>4535065</t>
  </si>
  <si>
    <t>7951806</t>
  </si>
  <si>
    <t>Руководство и управление в сфере образования</t>
  </si>
  <si>
    <t>Ремонт пешеходного тоннеля под железной дорогой</t>
  </si>
  <si>
    <t>0922100</t>
  </si>
  <si>
    <t>Осуществление переданных полномочий</t>
  </si>
  <si>
    <t>8700000</t>
  </si>
  <si>
    <t xml:space="preserve">Реконструкция многофункционального центра предоставления государственных и муниципальных услуг </t>
  </si>
  <si>
    <t>8950111</t>
  </si>
  <si>
    <t>Организация киновидеопоказа</t>
  </si>
  <si>
    <t>Муниципальная программа «Доступная среда в городе Обнинске»</t>
  </si>
  <si>
    <t>Муниципальная программа «Развитие инновационной деятельности в городе Обнинске»</t>
  </si>
  <si>
    <t>Муниципальная программа «Комплексная профилактика правонарушений в муниципальном образовании «Город Обнинск»</t>
  </si>
  <si>
    <t>Ведомственная  целевая программа «Управление  муниципальным имуществом в городе Обнинске»</t>
  </si>
  <si>
    <t>Муниципальная программа «Совершенствование и развитие улично-дорожной сети на территории города Обнинска»</t>
  </si>
  <si>
    <t>Муниципальная программа «Содействие развитию малого и среднего предпринимательства в городе Обнинске»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</si>
  <si>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</si>
  <si>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"Содержание и обслуживание жилищного фонда муниципального образования "Город Обнинск"</t>
  </si>
  <si>
    <t xml:space="preserve">Муниципальная программа «Развитие наружного освещения территории города Обнинска» </t>
  </si>
  <si>
    <t xml:space="preserve">Муниципальная программа «Охрана окружающей среды на объектах и территории муниципального образования «Город Обнинск» </t>
  </si>
  <si>
    <t>Муниципальная программа «Развитие системы образования города Обнинска»</t>
  </si>
  <si>
    <t>Подпрограмма «Развитие дошкольного образования на территории города Обнинска»</t>
  </si>
  <si>
    <t>Муниципальная программа «Развитие физической культуры и спорта в городе Обнинске»</t>
  </si>
  <si>
    <t>Подпрограмма «Развитие системы общего образования города Обнинска»</t>
  </si>
  <si>
    <t>Муниципальная программа «Развитие парков, парковых зон и скверов города Обнинска»</t>
  </si>
  <si>
    <t>Ведомственная целевая  программа   «Содействие в улучшении медицинского обслуживания и пропаганде здорового образа жизни в городе Обнинске»</t>
  </si>
  <si>
    <t>Выплата компенсации части родительской платы за присмотр и уход за ребенком</t>
  </si>
  <si>
    <t>0210203</t>
  </si>
  <si>
    <t>Осуществление ежемесячных денежных выплат работникам муниципальных общеобразовательных организаций области</t>
  </si>
  <si>
    <t>0220207</t>
  </si>
  <si>
    <t>8951200</t>
  </si>
  <si>
    <t>8951202</t>
  </si>
  <si>
    <t>8951201</t>
  </si>
  <si>
    <t>Уплата налогов, сборов и иных платежей</t>
  </si>
  <si>
    <t>850</t>
  </si>
  <si>
    <t>Обеспечение предоставления социальных услуг гражданам пожилого возраста, инвалидам и гражданам, находящимся в трудной жизненной ситуации</t>
  </si>
  <si>
    <t>Реализация переданного полномочия по осуществлению ежегодной денежной выплаты лицам, награжденным нагрудным знаком "Почетный донор России"</t>
  </si>
  <si>
    <t>(руб.)</t>
  </si>
  <si>
    <t>Подпрограмма "Развитие межотраслевой инфраструктуры сектора исследований и разработок" государственной программы Российской Федерации "Развитие науки и технологий"</t>
  </si>
  <si>
    <t>1440000</t>
  </si>
  <si>
    <t>1445158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</si>
  <si>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</si>
  <si>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1020400</t>
  </si>
  <si>
    <t>3500600</t>
  </si>
  <si>
    <t>Обнинские городские премии одаренным детям</t>
  </si>
  <si>
    <t>Подпрограмма «Организация отдыха, оздоровления и занятости детей и подростков города Обнинска»</t>
  </si>
  <si>
    <t>Муниципальная программа «Комплексные меры противодействия злоупотреблению наркотиками и их незаконному обороту»</t>
  </si>
  <si>
    <t>Подпрограмма «Совершенствование организации питания, медицинского обеспечения и формирование здорового образа жизни в общеобразовательных учреждениях города Обнинска»</t>
  </si>
  <si>
    <t>Инвестиционная программа муниципального предприятия "Водоканал" по развитию системы водоотведения и очистки сточных вод города Обнинска</t>
  </si>
  <si>
    <t>Муниципальная программа муниципального  образования «Город Обнинск» «Обеспечение жильем молодых семей»</t>
  </si>
  <si>
    <t>Муниципальные программы</t>
  </si>
  <si>
    <t>Ведомственная целевая программа "Развитие дополнительного образования детей в городе Обнинске"</t>
  </si>
  <si>
    <t>8951300</t>
  </si>
  <si>
    <t>Расходы на выплаты персоналу казенных учреждений</t>
  </si>
  <si>
    <t>110</t>
  </si>
  <si>
    <t>Бюджетные инвестиции в объекты собственности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</si>
  <si>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</si>
  <si>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0921300</t>
  </si>
  <si>
    <t>Мероприятия по защите бездомных животных</t>
  </si>
  <si>
    <t>Ремонт, оснащение и содержание нежилых помещений, находящихся в муниципальной казне</t>
  </si>
  <si>
    <t>Обеспечение выполнения функций заказчика-застройщика по строительству и реконструкции объектов муниципального образования городской округ "Город Обнинск"</t>
  </si>
  <si>
    <t>0920100</t>
  </si>
  <si>
    <t>0920200</t>
  </si>
  <si>
    <t>Уточненный план на 2014 год</t>
  </si>
  <si>
    <t>Увеличение (+), уменьшение (-)</t>
  </si>
  <si>
    <t>Выплата единовременного пособия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призыву, в соответствии с Федеральным законом от 19 мая 1995 года №81-ФЗ "О государственных пособиях гражданам, имеющим детей"</t>
  </si>
  <si>
    <t>4515270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</si>
  <si>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</si>
  <si>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4515084</t>
  </si>
  <si>
    <t>4515380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</si>
  <si>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"О государственных пособиях гражданам, имеющим детей"</t>
  </si>
  <si>
    <t>4530334</t>
  </si>
  <si>
    <t>Организация отдыха и оздоровления детей</t>
  </si>
  <si>
    <t>1022110</t>
  </si>
  <si>
    <t>Создание, развитие и организация эксплуатации системы обеспечения вызова экстренных оперативных служб по единому номеру "112" в рамках подпрограммы "Обеспечение вызова экстренных оперативных служб по единому номеру "112" в Калужской области" за счет средств местного бюджета</t>
  </si>
  <si>
    <t>0921500</t>
  </si>
  <si>
    <t>Расходы за счет средств резервного фонда</t>
  </si>
  <si>
    <t>Ведомственная целевая программа "Совершенствование системы управления общественными финансами Калужской области"</t>
  </si>
  <si>
    <t>Стимулирование руководителей исполнительно-распорядительных органов муниципальных образований области</t>
  </si>
  <si>
    <t>5100000</t>
  </si>
  <si>
    <t>5100053</t>
  </si>
  <si>
    <t>Развитие материально-технической базы муниципальных учреждений и другие мероприятия</t>
  </si>
  <si>
    <t>5100056</t>
  </si>
  <si>
    <t>Подпрограмма "Создание условий для получения качественного образования"</t>
  </si>
  <si>
    <t>Совершенствование организации школьного питания</t>
  </si>
  <si>
    <t>0250000</t>
  </si>
  <si>
    <t>0250222</t>
  </si>
  <si>
    <t>Модернизация региональных систем дошкольного образования</t>
  </si>
  <si>
    <t>0225059</t>
  </si>
  <si>
    <t>8705934</t>
  </si>
  <si>
    <t>Осуществление переданных полномочий Российской Федерации по государственной регистрации актов гражданского состояния</t>
  </si>
  <si>
    <t>Подпрограмма "Совершенствование и развитие сети автомобильных дорог Калужской области"</t>
  </si>
  <si>
    <t>Реализация мероприятий подпрограммы "Совершенствование и развитие сети автомобильных дорог Калужской области"</t>
  </si>
  <si>
    <t>2420000</t>
  </si>
  <si>
    <t>2428500</t>
  </si>
  <si>
    <t>7950304</t>
  </si>
  <si>
    <t>3510200</t>
  </si>
  <si>
    <t>Подпрограмма "Ремонт и содержание дорог, ремонт внутриквартальных и внутридворовых проездов в городе  Обнинске"</t>
  </si>
  <si>
    <t>7952101</t>
  </si>
  <si>
    <t>Подпрограмма "Повышение безопасности дорожного движения в городе Обнинске"</t>
  </si>
  <si>
    <t>7952102</t>
  </si>
  <si>
    <t>Дренажные работы вдоль автодороги зоны инновационного развития по ул. Красных Зорь</t>
  </si>
  <si>
    <t>1020500</t>
  </si>
  <si>
    <t>8951203</t>
  </si>
  <si>
    <t>Выплаты денежной компенсации за наем (поднаем) жилых помещений работникам федеральных государственных учреждений здравоохранения</t>
  </si>
  <si>
    <t>Софинансирование межбюджетной субсидии на выполнение работ по актуализации схемы теплоснабжения МО "Город Обнинск" по  состоянию на 2015 год</t>
  </si>
  <si>
    <t>Реализация проекта "Компьютер как средство социальной реабилитации инвалидов по зрению и их интеграции в общество"</t>
  </si>
  <si>
    <t>Подпрограмма "Стимулирование муниципальных программ по повышению уровня благоустройства территорий"</t>
  </si>
  <si>
    <t>Гранты муниципальным образованиям - победителям областного конкурса на звание "Самое благоустроенное муниципальное образование Калужской области"</t>
  </si>
  <si>
    <t>1290000</t>
  </si>
  <si>
    <t>1298330</t>
  </si>
  <si>
    <t>Подпрограмма "Обеспечение жильем молодых семей"</t>
  </si>
  <si>
    <t>Пособия и компенсации гражданам и иные социальные выплаты, кроме публичных нормативных обязательств, в рамках подпрограммы "Обеспечение жильем молодых семей"</t>
  </si>
  <si>
    <t>0530000</t>
  </si>
  <si>
    <t>0538918</t>
  </si>
  <si>
    <t>Государственная программа Калужской области "Энергосбережение и повышение энергоэффективности в Калужской области"</t>
  </si>
  <si>
    <t>Реализация региональной программы в области энергосбережения и повышения энергетической эффективности</t>
  </si>
  <si>
    <t>3000000</t>
  </si>
  <si>
    <t>3005013</t>
  </si>
  <si>
    <t>Субсидии на мероприятия подпрограммы "Обеспечение жильем молодых семей" федеральной целевой программы "Жилище" на 2011-2015 годы</t>
  </si>
  <si>
    <t>0535020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</si>
  <si>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</si>
  <si>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5100015</t>
  </si>
  <si>
    <t>Ведомственная целевая программа "Обеспечение градостроительной деятельности на территории муниципального образования "Город Обнинск"</t>
  </si>
  <si>
    <t>8951400</t>
  </si>
  <si>
    <t>8951401</t>
  </si>
  <si>
    <t>8951402</t>
  </si>
  <si>
    <t>8950112</t>
  </si>
  <si>
    <t>7952804</t>
  </si>
  <si>
    <t>Софинансирование капитального ремонта многоквартирных домов</t>
  </si>
  <si>
    <t>Создание, развитие и организация эксплуатации системы обеспечения вызова экстренных оперативных служб по единому номеру "112"</t>
  </si>
  <si>
    <t>1022100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</si>
  <si>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</si>
  <si>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</si>
  <si>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Государственная программа Калужской области "Доступная среда в Калужской области"</t>
  </si>
  <si>
    <t>Расходы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</si>
  <si>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Мероприятия государственной программы Российской Федерации "Доступная среда" на 2011-2015 годы"</t>
  </si>
  <si>
    <t>0400000</t>
  </si>
  <si>
    <t>0400320</t>
  </si>
  <si>
    <t>0405027</t>
  </si>
  <si>
    <t>7950312</t>
  </si>
  <si>
    <t>Приобретение автомобильного транспорта общего пользования, приспособленного для перевозки инваливодов</t>
  </si>
  <si>
    <t>7950309</t>
  </si>
  <si>
    <t>Устройство съездов с пешеходных тротуаров для маломобильных групп населения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</si>
  <si>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</si>
  <si>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</si>
  <si>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Межбюджетные трансферты</t>
  </si>
  <si>
    <t>Иные межбюджетные трансферты</t>
  </si>
  <si>
    <t>1400</t>
  </si>
  <si>
    <t>1403</t>
  </si>
  <si>
    <t>500</t>
  </si>
  <si>
    <t>540</t>
  </si>
  <si>
    <t>Распределение бюджетных ассигнований бюджета города Обнинска                                                                                         по разделам, подразделам, целевым статьям, группам и подгруппам
видов расходов классификации расходов бюджетов на 2014 год</t>
  </si>
  <si>
    <t>Возмещение части платы за содержание и ремонт жилых помещений, находящихся в муниципальной собственности</t>
  </si>
  <si>
    <t>3500500</t>
  </si>
  <si>
    <t>В том числе благоустройство внутридворовых территорий в рамках деятельности Территориальных общественных самоуправлений (ТОС)</t>
  </si>
  <si>
    <t>Подпрограмма "Развитие физической  культуры, массового спорта и спорта высших достижений" государственной программы Калужской области "Развитие физической культуры и спорта в Калужской области"</t>
  </si>
  <si>
    <t>Проведение мероприятий в области физической  культуры и спорта, поддержка спорта высших достижений</t>
  </si>
  <si>
    <t>Подпрограмма "Развитие спорта высших достижений и системы подготовки спортивного резерва" государственной программы Российской Федерации "Развитие физической культуры и спорта"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</si>
  <si>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</si>
  <si>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1310000</t>
  </si>
  <si>
    <t>1310601</t>
  </si>
  <si>
    <t>1320000</t>
  </si>
  <si>
    <t>1325081</t>
  </si>
  <si>
    <t>Подпрограмма "Развитие малого и среднего, в том числе инновационного, предпринимательства в Калужской области" государственной программы Калужской области "Развитие предпринимательства и инноваций в Калужской области"</t>
  </si>
  <si>
    <t>Реализация мероприятий в рамках подпрограммы "Развитие малого и среднего, в том числе инновационного, предпринимательства в Калужской области"</t>
  </si>
  <si>
    <t>4410000</t>
  </si>
  <si>
    <t>4418683</t>
  </si>
  <si>
    <t>Обеспечение общедоступности и повышение качества дошкольного образования</t>
  </si>
  <si>
    <t>0210204</t>
  </si>
  <si>
    <t>Реализация мероприятий федеральной целевой программы "Создание системы обеспечения вызова экстренных оперативных служб по единому номеру "112" в Российской Федерации на 2013-2017 годы"</t>
  </si>
  <si>
    <t>1025098</t>
  </si>
  <si>
    <t>Подпрограмма "Обеспечение доступности приоритетных объектов и услуг в приоритетных сферах жизнедеятельности инвалидов и других маломобильных групп населения" государственной программы Российской Федерации "Доступная среда" на 2011-2015 годы</t>
  </si>
  <si>
    <t>Мероприятия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 государственной программы Российской Федерации "Доступная среда" на 2011-2015 годы</t>
  </si>
  <si>
    <t>0410000</t>
  </si>
  <si>
    <t>0415027</t>
  </si>
  <si>
    <t>Ремонтные работы МБУ "Обнинский молодежный центр" по адресу ул. Энгельса, 28</t>
  </si>
  <si>
    <t>0920500</t>
  </si>
  <si>
    <t>Разработка схемы водоснабжения и водоотведения городского округа "Город Обнинск" на период 2014-2024гг</t>
  </si>
  <si>
    <t>3510400</t>
  </si>
  <si>
    <t>Утверждено на 2014 год с учетом изменений, внесенных 25.03.2014, 24.06.2014 и 28.10.2014</t>
  </si>
  <si>
    <t>Резервный фонд Правительства Калужской области</t>
  </si>
  <si>
    <t>5100060</t>
  </si>
  <si>
    <t>Культура, кинематография</t>
  </si>
  <si>
    <t>Обслуживание государственного внутреннего и  муниципального долга</t>
  </si>
  <si>
    <t xml:space="preserve">Приложение №2 к решению Обнинского городского Собрания "О внесении изменений в решение Обнинского городского Собрания от 10.12.2013 № 01-50 "О бюджете города Обнинска на 2014 год и плановый период 2015 и 2016 годов" (в ред. реш. от 25.03.2014 № 02-55, от 24.06.2014 № 03-59 и от 28.10.2014 № 03-61)  от 23 декабря 2014 года №01-64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</si>
</sst>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#,##0_ ;\-#,##0\ "/>
    <numFmt numFmtId="185" formatCode="0.0%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</numFmts>
  <fonts count="67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2"/>
      <name val="Courier"/>
      <family val="1"/>
    </font>
    <font>
      <sz val="9.5"/>
      <name val="Arial Cyr"/>
      <family val="0"/>
    </font>
    <font>
      <i/>
      <sz val="11"/>
      <name val="Times New Roman"/>
      <family val="1"/>
    </font>
    <font>
      <sz val="11"/>
      <name val="Times New Roman Cyr"/>
      <family val="0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color indexed="12"/>
      <name val="Arial Cyr"/>
      <family val="0"/>
    </font>
    <font>
      <i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distributed" wrapText="1"/>
    </xf>
    <xf numFmtId="49" fontId="14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183" fontId="10" fillId="0" borderId="10" xfId="0" applyNumberFormat="1" applyFont="1" applyFill="1" applyBorder="1" applyAlignment="1">
      <alignment horizontal="left" wrapText="1"/>
    </xf>
    <xf numFmtId="180" fontId="10" fillId="0" borderId="10" xfId="0" applyNumberFormat="1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left" wrapText="1"/>
    </xf>
    <xf numFmtId="0" fontId="14" fillId="0" borderId="10" xfId="0" applyNumberFormat="1" applyFont="1" applyFill="1" applyBorder="1" applyAlignment="1">
      <alignment horizontal="left" wrapText="1"/>
    </xf>
    <xf numFmtId="181" fontId="16" fillId="0" borderId="10" xfId="0" applyNumberFormat="1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32" borderId="10" xfId="0" applyFont="1" applyFill="1" applyBorder="1" applyAlignment="1">
      <alignment horizontal="left" wrapText="1"/>
    </xf>
    <xf numFmtId="0" fontId="17" fillId="0" borderId="10" xfId="44" applyNumberFormat="1" applyFont="1" applyFill="1" applyBorder="1" applyAlignment="1">
      <alignment horizontal="left" wrapText="1"/>
    </xf>
    <xf numFmtId="0" fontId="19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7" fillId="32" borderId="10" xfId="0" applyFont="1" applyFill="1" applyBorder="1" applyAlignment="1">
      <alignment horizontal="left" wrapText="1"/>
    </xf>
    <xf numFmtId="0" fontId="17" fillId="32" borderId="1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49" fontId="14" fillId="0" borderId="10" xfId="0" applyNumberFormat="1" applyFont="1" applyFill="1" applyBorder="1" applyAlignment="1">
      <alignment horizontal="center" vertical="top" wrapText="1"/>
    </xf>
    <xf numFmtId="0" fontId="17" fillId="32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17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49" fontId="17" fillId="32" borderId="10" xfId="0" applyNumberFormat="1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7" fillId="0" borderId="0" xfId="42" applyAlignment="1" applyProtection="1">
      <alignment/>
      <protection/>
    </xf>
    <xf numFmtId="0" fontId="10" fillId="0" borderId="10" xfId="0" applyFont="1" applyBorder="1" applyAlignment="1">
      <alignment wrapText="1"/>
    </xf>
    <xf numFmtId="0" fontId="17" fillId="32" borderId="11" xfId="0" applyFont="1" applyFill="1" applyBorder="1" applyAlignment="1">
      <alignment horizontal="center" wrapText="1"/>
    </xf>
    <xf numFmtId="49" fontId="17" fillId="0" borderId="10" xfId="51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shrinkToFit="1"/>
    </xf>
    <xf numFmtId="4" fontId="12" fillId="0" borderId="10" xfId="0" applyNumberFormat="1" applyFont="1" applyFill="1" applyBorder="1" applyAlignment="1">
      <alignment horizontal="right" shrinkToFit="1"/>
    </xf>
    <xf numFmtId="0" fontId="17" fillId="32" borderId="12" xfId="0" applyFont="1" applyFill="1" applyBorder="1" applyAlignment="1">
      <alignment wrapText="1"/>
    </xf>
    <xf numFmtId="4" fontId="21" fillId="0" borderId="10" xfId="53" applyNumberFormat="1" applyFont="1" applyFill="1" applyBorder="1" applyAlignment="1" applyProtection="1">
      <alignment horizontal="right"/>
      <protection/>
    </xf>
    <xf numFmtId="4" fontId="22" fillId="0" borderId="10" xfId="62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" fontId="11" fillId="32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horizontal="right"/>
    </xf>
    <xf numFmtId="0" fontId="24" fillId="0" borderId="0" xfId="0" applyFont="1" applyFill="1" applyAlignment="1">
      <alignment wrapText="1"/>
    </xf>
    <xf numFmtId="4" fontId="14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26" fillId="0" borderId="0" xfId="42" applyFont="1" applyAlignment="1" applyProtection="1">
      <alignment/>
      <protection/>
    </xf>
    <xf numFmtId="0" fontId="27" fillId="0" borderId="0" xfId="0" applyFont="1" applyFill="1" applyAlignment="1">
      <alignment vertic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8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4" fontId="28" fillId="0" borderId="10" xfId="0" applyNumberFormat="1" applyFont="1" applyFill="1" applyBorder="1" applyAlignment="1">
      <alignment/>
    </xf>
    <xf numFmtId="4" fontId="28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" fontId="22" fillId="32" borderId="10" xfId="62" applyNumberFormat="1" applyFont="1" applyFill="1" applyBorder="1" applyAlignment="1">
      <alignment horizontal="right" wrapText="1"/>
    </xf>
    <xf numFmtId="0" fontId="31" fillId="0" borderId="10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left" wrapText="1" inden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MUNIC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3"/>
  <sheetViews>
    <sheetView tabSelected="1" zoomScaleSheetLayoutView="90" zoomScalePageLayoutView="0" workbookViewId="0" topLeftCell="A1">
      <selection activeCell="E1" sqref="E1:G1"/>
    </sheetView>
  </sheetViews>
  <sheetFormatPr defaultColWidth="9.00390625" defaultRowHeight="12.75"/>
  <cols>
    <col min="1" max="1" width="50.75390625" style="17" customWidth="1"/>
    <col min="2" max="2" width="7.125" style="17" customWidth="1"/>
    <col min="3" max="3" width="9.125" style="15" customWidth="1"/>
    <col min="4" max="4" width="7.25390625" style="17" customWidth="1"/>
    <col min="5" max="5" width="20.75390625" style="18" customWidth="1"/>
    <col min="6" max="6" width="17.25390625" style="17" customWidth="1"/>
    <col min="7" max="7" width="19.625" style="51" customWidth="1"/>
    <col min="8" max="8" width="9.125" style="51" customWidth="1"/>
    <col min="9" max="16" width="9.125" style="17" customWidth="1"/>
  </cols>
  <sheetData>
    <row r="1" spans="3:7" ht="90.75" customHeight="1">
      <c r="C1" s="81"/>
      <c r="D1" s="80"/>
      <c r="E1" s="94" t="s">
        <v>528</v>
      </c>
      <c r="F1" s="93"/>
      <c r="G1" s="93"/>
    </row>
    <row r="2" spans="3:7" ht="33" customHeight="1">
      <c r="C2" s="79"/>
      <c r="D2" s="80"/>
      <c r="E2" s="80"/>
      <c r="F2" s="81"/>
      <c r="G2" s="81"/>
    </row>
    <row r="3" spans="1:16" s="3" customFormat="1" ht="54" customHeight="1">
      <c r="A3" s="92" t="s">
        <v>495</v>
      </c>
      <c r="B3" s="92"/>
      <c r="C3" s="92"/>
      <c r="D3" s="92"/>
      <c r="E3" s="92"/>
      <c r="F3" s="93"/>
      <c r="G3" s="93"/>
      <c r="H3" s="51"/>
      <c r="I3" s="15"/>
      <c r="J3" s="15"/>
      <c r="K3" s="15"/>
      <c r="L3" s="15"/>
      <c r="M3" s="15"/>
      <c r="N3" s="15"/>
      <c r="O3" s="15"/>
      <c r="P3" s="15"/>
    </row>
    <row r="4" spans="1:16" s="3" customFormat="1" ht="15.75">
      <c r="A4" s="15"/>
      <c r="B4" s="15"/>
      <c r="C4" s="15"/>
      <c r="D4" s="15"/>
      <c r="E4" s="18"/>
      <c r="F4" s="15"/>
      <c r="G4" s="51"/>
      <c r="H4" s="51"/>
      <c r="I4" s="15"/>
      <c r="J4" s="15"/>
      <c r="K4" s="15"/>
      <c r="L4" s="15"/>
      <c r="M4" s="15"/>
      <c r="N4" s="15"/>
      <c r="O4" s="15"/>
      <c r="P4" s="15"/>
    </row>
    <row r="5" spans="1:16" s="22" customFormat="1" ht="15.75">
      <c r="A5" s="15"/>
      <c r="B5" s="15"/>
      <c r="C5" s="15"/>
      <c r="D5" s="15"/>
      <c r="F5" s="15"/>
      <c r="G5" s="44" t="s">
        <v>380</v>
      </c>
      <c r="H5" s="47"/>
      <c r="I5" s="15"/>
      <c r="J5" s="15"/>
      <c r="K5" s="15"/>
      <c r="L5" s="15"/>
      <c r="M5" s="15"/>
      <c r="N5" s="15"/>
      <c r="O5" s="15"/>
      <c r="P5" s="15"/>
    </row>
    <row r="6" spans="1:16" s="4" customFormat="1" ht="99.75">
      <c r="A6" s="19" t="s">
        <v>143</v>
      </c>
      <c r="B6" s="32" t="s">
        <v>160</v>
      </c>
      <c r="C6" s="32" t="s">
        <v>151</v>
      </c>
      <c r="D6" s="32" t="s">
        <v>161</v>
      </c>
      <c r="E6" s="38" t="s">
        <v>523</v>
      </c>
      <c r="F6" s="70" t="s">
        <v>407</v>
      </c>
      <c r="G6" s="68" t="s">
        <v>406</v>
      </c>
      <c r="H6" s="52"/>
      <c r="I6" s="16"/>
      <c r="J6" s="56"/>
      <c r="K6" s="16"/>
      <c r="L6" s="16"/>
      <c r="M6" s="16"/>
      <c r="N6" s="16"/>
      <c r="O6" s="16"/>
      <c r="P6" s="16"/>
    </row>
    <row r="7" spans="1:16" s="4" customFormat="1" ht="15.75">
      <c r="A7" s="23" t="s">
        <v>165</v>
      </c>
      <c r="B7" s="6" t="s">
        <v>159</v>
      </c>
      <c r="C7" s="6" t="s">
        <v>153</v>
      </c>
      <c r="D7" s="6" t="s">
        <v>152</v>
      </c>
      <c r="E7" s="42">
        <f>SUM(E8,E17,E49,E58,E64)</f>
        <v>300362498.52</v>
      </c>
      <c r="F7" s="42">
        <f>SUM(F8,F17,F49,F58,F64)</f>
        <v>-2057020</v>
      </c>
      <c r="G7" s="69">
        <f>SUM(E7:F7)</f>
        <v>298305478.52</v>
      </c>
      <c r="H7" s="52"/>
      <c r="I7" s="16"/>
      <c r="J7" s="57"/>
      <c r="K7" s="16"/>
      <c r="L7" s="16"/>
      <c r="M7" s="16"/>
      <c r="N7" s="16"/>
      <c r="O7" s="16"/>
      <c r="P7" s="16"/>
    </row>
    <row r="8" spans="1:16" s="78" customFormat="1" ht="63">
      <c r="A8" s="20" t="s">
        <v>235</v>
      </c>
      <c r="B8" s="7" t="s">
        <v>234</v>
      </c>
      <c r="C8" s="7" t="s">
        <v>153</v>
      </c>
      <c r="D8" s="7" t="s">
        <v>152</v>
      </c>
      <c r="E8" s="41">
        <f>E9</f>
        <v>24650000</v>
      </c>
      <c r="F8" s="41">
        <f>F9</f>
        <v>0</v>
      </c>
      <c r="G8" s="74">
        <f>SUM(E8:F8)</f>
        <v>24650000</v>
      </c>
      <c r="H8" s="75"/>
      <c r="I8" s="76"/>
      <c r="J8" s="77"/>
      <c r="K8" s="76"/>
      <c r="L8" s="76"/>
      <c r="M8" s="76"/>
      <c r="N8" s="76"/>
      <c r="O8" s="76"/>
      <c r="P8" s="76"/>
    </row>
    <row r="9" spans="1:16" s="4" customFormat="1" ht="63">
      <c r="A9" s="21" t="s">
        <v>118</v>
      </c>
      <c r="B9" s="9" t="s">
        <v>234</v>
      </c>
      <c r="C9" s="9" t="s">
        <v>115</v>
      </c>
      <c r="D9" s="9" t="s">
        <v>152</v>
      </c>
      <c r="E9" s="39">
        <f>E10</f>
        <v>24650000</v>
      </c>
      <c r="F9" s="39">
        <f>F10</f>
        <v>0</v>
      </c>
      <c r="G9" s="39">
        <f>SUM(E9:F9)</f>
        <v>24650000</v>
      </c>
      <c r="H9" s="52"/>
      <c r="I9" s="16"/>
      <c r="J9" s="57"/>
      <c r="K9" s="16"/>
      <c r="L9" s="16"/>
      <c r="M9" s="16"/>
      <c r="N9" s="16"/>
      <c r="O9" s="16"/>
      <c r="P9" s="16"/>
    </row>
    <row r="10" spans="1:16" s="4" customFormat="1" ht="15.75">
      <c r="A10" s="21" t="s">
        <v>116</v>
      </c>
      <c r="B10" s="9" t="s">
        <v>234</v>
      </c>
      <c r="C10" s="9" t="s">
        <v>117</v>
      </c>
      <c r="D10" s="9" t="s">
        <v>152</v>
      </c>
      <c r="E10" s="39">
        <f>SUM(E11,E13,E15)</f>
        <v>24650000</v>
      </c>
      <c r="F10" s="39">
        <f>SUM(F11,F13,F15)</f>
        <v>0</v>
      </c>
      <c r="G10" s="39">
        <f aca="true" t="shared" si="0" ref="G10:G125">SUM(E10:F10)</f>
        <v>24650000</v>
      </c>
      <c r="H10" s="52"/>
      <c r="I10" s="16"/>
      <c r="J10" s="57"/>
      <c r="K10" s="16"/>
      <c r="L10" s="16"/>
      <c r="M10" s="16"/>
      <c r="N10" s="16"/>
      <c r="O10" s="16"/>
      <c r="P10" s="16"/>
    </row>
    <row r="11" spans="1:16" s="4" customFormat="1" ht="78.75">
      <c r="A11" s="21" t="s">
        <v>4</v>
      </c>
      <c r="B11" s="9" t="s">
        <v>234</v>
      </c>
      <c r="C11" s="9" t="s">
        <v>117</v>
      </c>
      <c r="D11" s="9" t="s">
        <v>272</v>
      </c>
      <c r="E11" s="39">
        <f>E12</f>
        <v>19533200</v>
      </c>
      <c r="F11" s="39">
        <f>F12</f>
        <v>0</v>
      </c>
      <c r="G11" s="39">
        <f t="shared" si="0"/>
        <v>19533200</v>
      </c>
      <c r="H11" s="52"/>
      <c r="I11" s="16"/>
      <c r="J11" s="57"/>
      <c r="K11" s="16"/>
      <c r="L11" s="16"/>
      <c r="M11" s="16"/>
      <c r="N11" s="16"/>
      <c r="O11" s="16"/>
      <c r="P11" s="16"/>
    </row>
    <row r="12" spans="1:16" s="4" customFormat="1" ht="31.5">
      <c r="A12" s="21" t="s">
        <v>5</v>
      </c>
      <c r="B12" s="9" t="s">
        <v>234</v>
      </c>
      <c r="C12" s="9" t="s">
        <v>117</v>
      </c>
      <c r="D12" s="9" t="s">
        <v>273</v>
      </c>
      <c r="E12" s="39">
        <v>19533200</v>
      </c>
      <c r="F12" s="39">
        <v>0</v>
      </c>
      <c r="G12" s="39">
        <f t="shared" si="0"/>
        <v>19533200</v>
      </c>
      <c r="H12" s="52"/>
      <c r="I12" s="16"/>
      <c r="J12" s="57"/>
      <c r="K12" s="16"/>
      <c r="L12" s="16"/>
      <c r="M12" s="16"/>
      <c r="N12" s="16"/>
      <c r="O12" s="16"/>
      <c r="P12" s="16"/>
    </row>
    <row r="13" spans="1:16" s="4" customFormat="1" ht="31.5">
      <c r="A13" s="45" t="s">
        <v>6</v>
      </c>
      <c r="B13" s="9" t="s">
        <v>234</v>
      </c>
      <c r="C13" s="9" t="s">
        <v>117</v>
      </c>
      <c r="D13" s="9" t="s">
        <v>63</v>
      </c>
      <c r="E13" s="39">
        <f>E14</f>
        <v>5106800</v>
      </c>
      <c r="F13" s="39">
        <f>F14</f>
        <v>0</v>
      </c>
      <c r="G13" s="39">
        <f t="shared" si="0"/>
        <v>5106800</v>
      </c>
      <c r="H13" s="52"/>
      <c r="I13" s="16"/>
      <c r="J13" s="57"/>
      <c r="K13" s="16"/>
      <c r="L13" s="16"/>
      <c r="M13" s="16"/>
      <c r="N13" s="16"/>
      <c r="O13" s="16"/>
      <c r="P13" s="16"/>
    </row>
    <row r="14" spans="1:16" s="4" customFormat="1" ht="47.25">
      <c r="A14" s="45" t="s">
        <v>7</v>
      </c>
      <c r="B14" s="9" t="s">
        <v>234</v>
      </c>
      <c r="C14" s="9" t="s">
        <v>117</v>
      </c>
      <c r="D14" s="9" t="s">
        <v>64</v>
      </c>
      <c r="E14" s="39">
        <v>5106800</v>
      </c>
      <c r="F14" s="39">
        <v>0</v>
      </c>
      <c r="G14" s="39">
        <f t="shared" si="0"/>
        <v>5106800</v>
      </c>
      <c r="H14" s="52"/>
      <c r="I14" s="16"/>
      <c r="J14" s="57"/>
      <c r="K14" s="16"/>
      <c r="L14" s="16"/>
      <c r="M14" s="16"/>
      <c r="N14" s="16"/>
      <c r="O14" s="16"/>
      <c r="P14" s="16"/>
    </row>
    <row r="15" spans="1:16" s="4" customFormat="1" ht="15.75">
      <c r="A15" s="45" t="s">
        <v>260</v>
      </c>
      <c r="B15" s="9" t="s">
        <v>234</v>
      </c>
      <c r="C15" s="9" t="s">
        <v>117</v>
      </c>
      <c r="D15" s="9" t="s">
        <v>91</v>
      </c>
      <c r="E15" s="39">
        <f>E16</f>
        <v>10000</v>
      </c>
      <c r="F15" s="39">
        <f>F16</f>
        <v>0</v>
      </c>
      <c r="G15" s="39">
        <f t="shared" si="0"/>
        <v>10000</v>
      </c>
      <c r="H15" s="52"/>
      <c r="I15" s="16"/>
      <c r="J15" s="16"/>
      <c r="K15" s="16"/>
      <c r="L15" s="16"/>
      <c r="M15" s="16"/>
      <c r="N15" s="16"/>
      <c r="O15" s="16"/>
      <c r="P15" s="16"/>
    </row>
    <row r="16" spans="1:16" s="4" customFormat="1" ht="15.75">
      <c r="A16" s="45" t="s">
        <v>376</v>
      </c>
      <c r="B16" s="9" t="s">
        <v>234</v>
      </c>
      <c r="C16" s="9" t="s">
        <v>117</v>
      </c>
      <c r="D16" s="9" t="s">
        <v>377</v>
      </c>
      <c r="E16" s="39">
        <v>10000</v>
      </c>
      <c r="F16" s="39">
        <v>0</v>
      </c>
      <c r="G16" s="39">
        <f t="shared" si="0"/>
        <v>10000</v>
      </c>
      <c r="H16" s="52"/>
      <c r="I16" s="16"/>
      <c r="J16" s="16"/>
      <c r="K16" s="16"/>
      <c r="L16" s="16"/>
      <c r="M16" s="16"/>
      <c r="N16" s="16"/>
      <c r="O16" s="16"/>
      <c r="P16" s="16"/>
    </row>
    <row r="17" spans="1:16" s="4" customFormat="1" ht="60" customHeight="1">
      <c r="A17" s="20" t="s">
        <v>133</v>
      </c>
      <c r="B17" s="7" t="s">
        <v>132</v>
      </c>
      <c r="C17" s="7" t="s">
        <v>107</v>
      </c>
      <c r="D17" s="7" t="s">
        <v>152</v>
      </c>
      <c r="E17" s="41">
        <f>SUM(E18,E37,E31,E41,E45)</f>
        <v>142466558</v>
      </c>
      <c r="F17" s="41">
        <f>SUM(F18,F37,F31,F41,F45)</f>
        <v>0</v>
      </c>
      <c r="G17" s="41">
        <f t="shared" si="0"/>
        <v>142466558</v>
      </c>
      <c r="H17" s="52"/>
      <c r="I17" s="16"/>
      <c r="J17" s="16"/>
      <c r="K17" s="16"/>
      <c r="L17" s="16"/>
      <c r="M17" s="16"/>
      <c r="N17" s="16"/>
      <c r="O17" s="16"/>
      <c r="P17" s="16"/>
    </row>
    <row r="18" spans="1:16" s="4" customFormat="1" ht="63">
      <c r="A18" s="21" t="s">
        <v>118</v>
      </c>
      <c r="B18" s="9" t="s">
        <v>132</v>
      </c>
      <c r="C18" s="9" t="s">
        <v>115</v>
      </c>
      <c r="D18" s="9" t="s">
        <v>152</v>
      </c>
      <c r="E18" s="39">
        <f>E19</f>
        <v>138250000</v>
      </c>
      <c r="F18" s="39">
        <f>F19</f>
        <v>0</v>
      </c>
      <c r="G18" s="39">
        <f t="shared" si="0"/>
        <v>138250000</v>
      </c>
      <c r="H18" s="52"/>
      <c r="I18" s="16"/>
      <c r="J18" s="16"/>
      <c r="K18" s="16"/>
      <c r="L18" s="16"/>
      <c r="M18" s="16"/>
      <c r="N18" s="16"/>
      <c r="O18" s="16"/>
      <c r="P18" s="16"/>
    </row>
    <row r="19" spans="1:16" s="4" customFormat="1" ht="15.75">
      <c r="A19" s="21" t="s">
        <v>116</v>
      </c>
      <c r="B19" s="9" t="s">
        <v>132</v>
      </c>
      <c r="C19" s="9" t="s">
        <v>117</v>
      </c>
      <c r="D19" s="9" t="s">
        <v>152</v>
      </c>
      <c r="E19" s="39">
        <f>SUM(E20,E22,E24,E26,E28)</f>
        <v>138250000</v>
      </c>
      <c r="F19" s="39">
        <f>SUM(F20,F22,F24,F26,F28)</f>
        <v>0</v>
      </c>
      <c r="G19" s="39">
        <f t="shared" si="0"/>
        <v>138250000</v>
      </c>
      <c r="H19" s="52"/>
      <c r="I19" s="16"/>
      <c r="J19" s="16"/>
      <c r="K19" s="16"/>
      <c r="L19" s="16"/>
      <c r="M19" s="16"/>
      <c r="N19" s="16"/>
      <c r="O19" s="16"/>
      <c r="P19" s="16"/>
    </row>
    <row r="20" spans="1:16" s="4" customFormat="1" ht="78.75">
      <c r="A20" s="21" t="s">
        <v>4</v>
      </c>
      <c r="B20" s="9" t="s">
        <v>132</v>
      </c>
      <c r="C20" s="9" t="s">
        <v>117</v>
      </c>
      <c r="D20" s="49" t="s">
        <v>272</v>
      </c>
      <c r="E20" s="39">
        <f>E21</f>
        <v>120853910</v>
      </c>
      <c r="F20" s="39">
        <f>F21</f>
        <v>-17500</v>
      </c>
      <c r="G20" s="39">
        <f t="shared" si="0"/>
        <v>120836410</v>
      </c>
      <c r="H20" s="52"/>
      <c r="I20" s="16"/>
      <c r="J20" s="16"/>
      <c r="K20" s="16"/>
      <c r="L20" s="16"/>
      <c r="M20" s="16"/>
      <c r="N20" s="16"/>
      <c r="O20" s="16"/>
      <c r="P20" s="16"/>
    </row>
    <row r="21" spans="1:16" s="4" customFormat="1" ht="31.5">
      <c r="A21" s="21" t="s">
        <v>5</v>
      </c>
      <c r="B21" s="9" t="s">
        <v>132</v>
      </c>
      <c r="C21" s="9" t="s">
        <v>117</v>
      </c>
      <c r="D21" s="49" t="s">
        <v>273</v>
      </c>
      <c r="E21" s="39">
        <v>120853910</v>
      </c>
      <c r="F21" s="39">
        <v>-17500</v>
      </c>
      <c r="G21" s="39">
        <f t="shared" si="0"/>
        <v>120836410</v>
      </c>
      <c r="H21" s="52"/>
      <c r="I21" s="16"/>
      <c r="J21" s="16"/>
      <c r="K21" s="16"/>
      <c r="L21" s="16"/>
      <c r="M21" s="16"/>
      <c r="N21" s="16"/>
      <c r="O21" s="16"/>
      <c r="P21" s="16"/>
    </row>
    <row r="22" spans="1:16" s="4" customFormat="1" ht="31.5">
      <c r="A22" s="45" t="s">
        <v>6</v>
      </c>
      <c r="B22" s="9" t="s">
        <v>132</v>
      </c>
      <c r="C22" s="9" t="s">
        <v>117</v>
      </c>
      <c r="D22" s="49" t="s">
        <v>63</v>
      </c>
      <c r="E22" s="39">
        <f>E23</f>
        <v>17276090</v>
      </c>
      <c r="F22" s="39">
        <f>F23</f>
        <v>-236423</v>
      </c>
      <c r="G22" s="39">
        <f t="shared" si="0"/>
        <v>17039667</v>
      </c>
      <c r="H22" s="52"/>
      <c r="I22" s="16"/>
      <c r="J22" s="16"/>
      <c r="K22" s="16"/>
      <c r="L22" s="16"/>
      <c r="M22" s="16"/>
      <c r="N22" s="16"/>
      <c r="O22" s="16"/>
      <c r="P22" s="16"/>
    </row>
    <row r="23" spans="1:16" s="4" customFormat="1" ht="47.25">
      <c r="A23" s="45" t="s">
        <v>7</v>
      </c>
      <c r="B23" s="9" t="s">
        <v>132</v>
      </c>
      <c r="C23" s="9" t="s">
        <v>117</v>
      </c>
      <c r="D23" s="49" t="s">
        <v>64</v>
      </c>
      <c r="E23" s="39">
        <v>17276090</v>
      </c>
      <c r="F23" s="39">
        <f>-25240-25000-186183</f>
        <v>-236423</v>
      </c>
      <c r="G23" s="39">
        <f t="shared" si="0"/>
        <v>17039667</v>
      </c>
      <c r="H23" s="52"/>
      <c r="I23" s="16"/>
      <c r="J23" s="16"/>
      <c r="K23" s="16"/>
      <c r="L23" s="16"/>
      <c r="M23" s="16"/>
      <c r="N23" s="16"/>
      <c r="O23" s="16"/>
      <c r="P23" s="16"/>
    </row>
    <row r="24" spans="1:16" s="4" customFormat="1" ht="31.5">
      <c r="A24" s="45" t="s">
        <v>275</v>
      </c>
      <c r="B24" s="9" t="s">
        <v>132</v>
      </c>
      <c r="C24" s="9" t="s">
        <v>117</v>
      </c>
      <c r="D24" s="49">
        <v>300</v>
      </c>
      <c r="E24" s="39">
        <f>E25</f>
        <v>0</v>
      </c>
      <c r="F24" s="39">
        <f>F25</f>
        <v>17500</v>
      </c>
      <c r="G24" s="39">
        <f t="shared" si="0"/>
        <v>17500</v>
      </c>
      <c r="H24" s="52"/>
      <c r="I24" s="16"/>
      <c r="J24" s="16"/>
      <c r="K24" s="16"/>
      <c r="L24" s="16"/>
      <c r="M24" s="16"/>
      <c r="N24" s="16"/>
      <c r="O24" s="16"/>
      <c r="P24" s="16"/>
    </row>
    <row r="25" spans="1:16" s="4" customFormat="1" ht="31.5">
      <c r="A25" s="45" t="s">
        <v>280</v>
      </c>
      <c r="B25" s="9" t="s">
        <v>132</v>
      </c>
      <c r="C25" s="9" t="s">
        <v>117</v>
      </c>
      <c r="D25" s="49">
        <v>320</v>
      </c>
      <c r="E25" s="39"/>
      <c r="F25" s="39">
        <v>17500</v>
      </c>
      <c r="G25" s="39">
        <f t="shared" si="0"/>
        <v>17500</v>
      </c>
      <c r="H25" s="52"/>
      <c r="I25" s="16"/>
      <c r="J25" s="16"/>
      <c r="K25" s="16"/>
      <c r="L25" s="16"/>
      <c r="M25" s="16"/>
      <c r="N25" s="16"/>
      <c r="O25" s="16"/>
      <c r="P25" s="16"/>
    </row>
    <row r="26" spans="1:16" s="4" customFormat="1" ht="47.25">
      <c r="A26" s="21" t="s">
        <v>60</v>
      </c>
      <c r="B26" s="9" t="s">
        <v>132</v>
      </c>
      <c r="C26" s="9" t="s">
        <v>117</v>
      </c>
      <c r="D26" s="49">
        <v>400</v>
      </c>
      <c r="E26" s="39">
        <f>E27</f>
        <v>0</v>
      </c>
      <c r="F26" s="39">
        <f>F27</f>
        <v>186183</v>
      </c>
      <c r="G26" s="39">
        <f t="shared" si="0"/>
        <v>186183</v>
      </c>
      <c r="H26" s="52"/>
      <c r="I26" s="16"/>
      <c r="J26" s="16"/>
      <c r="K26" s="16"/>
      <c r="L26" s="16"/>
      <c r="M26" s="16"/>
      <c r="N26" s="16"/>
      <c r="O26" s="16"/>
      <c r="P26" s="16"/>
    </row>
    <row r="27" spans="1:16" s="4" customFormat="1" ht="15.75">
      <c r="A27" s="21" t="s">
        <v>87</v>
      </c>
      <c r="B27" s="9" t="s">
        <v>132</v>
      </c>
      <c r="C27" s="9" t="s">
        <v>117</v>
      </c>
      <c r="D27" s="49">
        <v>410</v>
      </c>
      <c r="E27" s="39"/>
      <c r="F27" s="39">
        <v>186183</v>
      </c>
      <c r="G27" s="39">
        <f t="shared" si="0"/>
        <v>186183</v>
      </c>
      <c r="H27" s="52"/>
      <c r="I27" s="16"/>
      <c r="J27" s="16"/>
      <c r="K27" s="16"/>
      <c r="L27" s="16"/>
      <c r="M27" s="16"/>
      <c r="N27" s="16"/>
      <c r="O27" s="16"/>
      <c r="P27" s="16"/>
    </row>
    <row r="28" spans="1:16" s="4" customFormat="1" ht="15.75">
      <c r="A28" s="45" t="s">
        <v>260</v>
      </c>
      <c r="B28" s="9" t="s">
        <v>132</v>
      </c>
      <c r="C28" s="9" t="s">
        <v>117</v>
      </c>
      <c r="D28" s="59" t="s">
        <v>91</v>
      </c>
      <c r="E28" s="39">
        <f>SUM(E29:E30)</f>
        <v>120000</v>
      </c>
      <c r="F28" s="39">
        <f>SUM(F29:F30)</f>
        <v>50240</v>
      </c>
      <c r="G28" s="39">
        <f t="shared" si="0"/>
        <v>170240</v>
      </c>
      <c r="H28" s="52"/>
      <c r="I28" s="16"/>
      <c r="J28" s="16"/>
      <c r="K28" s="16"/>
      <c r="L28" s="16"/>
      <c r="M28" s="16"/>
      <c r="N28" s="16"/>
      <c r="O28" s="16"/>
      <c r="P28" s="16"/>
    </row>
    <row r="29" spans="1:16" s="4" customFormat="1" ht="15.75">
      <c r="A29" s="45" t="s">
        <v>29</v>
      </c>
      <c r="B29" s="9" t="s">
        <v>132</v>
      </c>
      <c r="C29" s="9" t="s">
        <v>117</v>
      </c>
      <c r="D29" s="59">
        <v>830</v>
      </c>
      <c r="E29" s="39"/>
      <c r="F29" s="39">
        <v>25240</v>
      </c>
      <c r="G29" s="39">
        <f t="shared" si="0"/>
        <v>25240</v>
      </c>
      <c r="H29" s="52"/>
      <c r="I29" s="16"/>
      <c r="J29" s="16"/>
      <c r="K29" s="16"/>
      <c r="L29" s="16"/>
      <c r="M29" s="16"/>
      <c r="N29" s="16"/>
      <c r="O29" s="16"/>
      <c r="P29" s="16"/>
    </row>
    <row r="30" spans="1:16" s="4" customFormat="1" ht="15.75">
      <c r="A30" s="45" t="s">
        <v>376</v>
      </c>
      <c r="B30" s="9" t="s">
        <v>132</v>
      </c>
      <c r="C30" s="9" t="s">
        <v>117</v>
      </c>
      <c r="D30" s="59" t="s">
        <v>377</v>
      </c>
      <c r="E30" s="39">
        <v>120000</v>
      </c>
      <c r="F30" s="39">
        <v>25000</v>
      </c>
      <c r="G30" s="39">
        <f t="shared" si="0"/>
        <v>145000</v>
      </c>
      <c r="H30" s="52"/>
      <c r="I30" s="16"/>
      <c r="J30" s="16"/>
      <c r="K30" s="16"/>
      <c r="L30" s="16"/>
      <c r="M30" s="16"/>
      <c r="N30" s="16"/>
      <c r="O30" s="16"/>
      <c r="P30" s="16"/>
    </row>
    <row r="31" spans="1:16" s="4" customFormat="1" ht="78.75">
      <c r="A31" s="50" t="s">
        <v>247</v>
      </c>
      <c r="B31" s="9" t="s">
        <v>132</v>
      </c>
      <c r="C31" s="60" t="s">
        <v>10</v>
      </c>
      <c r="D31" s="9" t="s">
        <v>152</v>
      </c>
      <c r="E31" s="39">
        <f>E32</f>
        <v>3599798</v>
      </c>
      <c r="F31" s="39">
        <f>F32</f>
        <v>0</v>
      </c>
      <c r="G31" s="39">
        <f t="shared" si="0"/>
        <v>3599798</v>
      </c>
      <c r="H31" s="52"/>
      <c r="I31" s="16"/>
      <c r="J31" s="16"/>
      <c r="K31" s="16"/>
      <c r="L31" s="16"/>
      <c r="M31" s="16"/>
      <c r="N31" s="16"/>
      <c r="O31" s="16"/>
      <c r="P31" s="16"/>
    </row>
    <row r="32" spans="1:16" s="4" customFormat="1" ht="31.5">
      <c r="A32" s="36" t="s">
        <v>327</v>
      </c>
      <c r="B32" s="9" t="s">
        <v>132</v>
      </c>
      <c r="C32" s="60" t="s">
        <v>11</v>
      </c>
      <c r="D32" s="9" t="s">
        <v>152</v>
      </c>
      <c r="E32" s="39">
        <f>SUM(E33,E35)</f>
        <v>3599798</v>
      </c>
      <c r="F32" s="39">
        <f>SUM(F33,F35)</f>
        <v>0</v>
      </c>
      <c r="G32" s="39">
        <f t="shared" si="0"/>
        <v>3599798</v>
      </c>
      <c r="H32" s="52"/>
      <c r="I32" s="16"/>
      <c r="J32" s="16"/>
      <c r="K32" s="16"/>
      <c r="L32" s="16"/>
      <c r="M32" s="16"/>
      <c r="N32" s="16"/>
      <c r="O32" s="16"/>
      <c r="P32" s="16"/>
    </row>
    <row r="33" spans="1:16" s="4" customFormat="1" ht="78.75">
      <c r="A33" s="21" t="s">
        <v>4</v>
      </c>
      <c r="B33" s="9" t="s">
        <v>132</v>
      </c>
      <c r="C33" s="60" t="s">
        <v>11</v>
      </c>
      <c r="D33" s="9" t="s">
        <v>272</v>
      </c>
      <c r="E33" s="39">
        <f>E34</f>
        <v>3099250</v>
      </c>
      <c r="F33" s="39">
        <f>F34</f>
        <v>1370</v>
      </c>
      <c r="G33" s="39">
        <f t="shared" si="0"/>
        <v>3100620</v>
      </c>
      <c r="H33" s="52"/>
      <c r="I33" s="16"/>
      <c r="J33" s="16"/>
      <c r="K33" s="16"/>
      <c r="L33" s="16"/>
      <c r="M33" s="16"/>
      <c r="N33" s="16"/>
      <c r="O33" s="16"/>
      <c r="P33" s="16"/>
    </row>
    <row r="34" spans="1:16" s="4" customFormat="1" ht="31.5">
      <c r="A34" s="21" t="s">
        <v>5</v>
      </c>
      <c r="B34" s="9" t="s">
        <v>132</v>
      </c>
      <c r="C34" s="60" t="s">
        <v>11</v>
      </c>
      <c r="D34" s="49" t="s">
        <v>273</v>
      </c>
      <c r="E34" s="39">
        <v>3099250</v>
      </c>
      <c r="F34" s="39">
        <v>1370</v>
      </c>
      <c r="G34" s="39">
        <f t="shared" si="0"/>
        <v>3100620</v>
      </c>
      <c r="H34" s="52"/>
      <c r="I34" s="16"/>
      <c r="J34" s="16"/>
      <c r="K34" s="16"/>
      <c r="L34" s="16"/>
      <c r="M34" s="16"/>
      <c r="N34" s="16"/>
      <c r="O34" s="16"/>
      <c r="P34" s="16"/>
    </row>
    <row r="35" spans="1:16" s="4" customFormat="1" ht="31.5">
      <c r="A35" s="45" t="s">
        <v>6</v>
      </c>
      <c r="B35" s="9" t="s">
        <v>132</v>
      </c>
      <c r="C35" s="60" t="s">
        <v>11</v>
      </c>
      <c r="D35" s="49" t="s">
        <v>63</v>
      </c>
      <c r="E35" s="39">
        <f>E36</f>
        <v>500548</v>
      </c>
      <c r="F35" s="39">
        <f>F36</f>
        <v>-1370</v>
      </c>
      <c r="G35" s="39">
        <f t="shared" si="0"/>
        <v>499178</v>
      </c>
      <c r="H35" s="52"/>
      <c r="I35" s="16"/>
      <c r="J35" s="16"/>
      <c r="K35" s="16"/>
      <c r="L35" s="16"/>
      <c r="M35" s="16"/>
      <c r="N35" s="16"/>
      <c r="O35" s="16"/>
      <c r="P35" s="16"/>
    </row>
    <row r="36" spans="1:16" s="4" customFormat="1" ht="47.25">
      <c r="A36" s="45" t="s">
        <v>7</v>
      </c>
      <c r="B36" s="9" t="s">
        <v>132</v>
      </c>
      <c r="C36" s="60" t="s">
        <v>11</v>
      </c>
      <c r="D36" s="49" t="s">
        <v>64</v>
      </c>
      <c r="E36" s="39">
        <v>500548</v>
      </c>
      <c r="F36" s="39">
        <v>-1370</v>
      </c>
      <c r="G36" s="39">
        <f t="shared" si="0"/>
        <v>499178</v>
      </c>
      <c r="H36" s="52"/>
      <c r="I36" s="16"/>
      <c r="J36" s="16"/>
      <c r="K36" s="16"/>
      <c r="L36" s="16"/>
      <c r="M36" s="16"/>
      <c r="N36" s="16"/>
      <c r="O36" s="16"/>
      <c r="P36" s="16"/>
    </row>
    <row r="37" spans="1:16" s="4" customFormat="1" ht="78.75">
      <c r="A37" s="45" t="s">
        <v>245</v>
      </c>
      <c r="B37" s="10" t="s">
        <v>132</v>
      </c>
      <c r="C37" s="10" t="s">
        <v>8</v>
      </c>
      <c r="D37" s="9" t="s">
        <v>152</v>
      </c>
      <c r="E37" s="39">
        <f aca="true" t="shared" si="1" ref="E37:F39">E38</f>
        <v>277970</v>
      </c>
      <c r="F37" s="39">
        <f t="shared" si="1"/>
        <v>0</v>
      </c>
      <c r="G37" s="39">
        <f t="shared" si="0"/>
        <v>277970</v>
      </c>
      <c r="H37" s="52"/>
      <c r="I37" s="16"/>
      <c r="J37" s="16"/>
      <c r="K37" s="16"/>
      <c r="L37" s="16"/>
      <c r="M37" s="16"/>
      <c r="N37" s="16"/>
      <c r="O37" s="16"/>
      <c r="P37" s="16"/>
    </row>
    <row r="38" spans="1:16" s="4" customFormat="1" ht="47.25">
      <c r="A38" s="25" t="s">
        <v>246</v>
      </c>
      <c r="B38" s="9" t="s">
        <v>132</v>
      </c>
      <c r="C38" s="61" t="s">
        <v>9</v>
      </c>
      <c r="D38" s="9" t="s">
        <v>152</v>
      </c>
      <c r="E38" s="39">
        <f t="shared" si="1"/>
        <v>277970</v>
      </c>
      <c r="F38" s="39">
        <f t="shared" si="1"/>
        <v>0</v>
      </c>
      <c r="G38" s="39">
        <f t="shared" si="0"/>
        <v>277970</v>
      </c>
      <c r="H38" s="52"/>
      <c r="I38" s="16"/>
      <c r="J38" s="16"/>
      <c r="K38" s="16"/>
      <c r="L38" s="16"/>
      <c r="M38" s="16"/>
      <c r="N38" s="16"/>
      <c r="O38" s="16"/>
      <c r="P38" s="16"/>
    </row>
    <row r="39" spans="1:16" s="4" customFormat="1" ht="31.5">
      <c r="A39" s="45" t="s">
        <v>6</v>
      </c>
      <c r="B39" s="9" t="s">
        <v>132</v>
      </c>
      <c r="C39" s="61" t="s">
        <v>9</v>
      </c>
      <c r="D39" s="49" t="s">
        <v>63</v>
      </c>
      <c r="E39" s="39">
        <f t="shared" si="1"/>
        <v>277970</v>
      </c>
      <c r="F39" s="39">
        <f t="shared" si="1"/>
        <v>0</v>
      </c>
      <c r="G39" s="39">
        <f t="shared" si="0"/>
        <v>277970</v>
      </c>
      <c r="H39" s="52"/>
      <c r="I39" s="16"/>
      <c r="J39" s="16"/>
      <c r="K39" s="16"/>
      <c r="L39" s="16"/>
      <c r="M39" s="16"/>
      <c r="N39" s="16"/>
      <c r="O39" s="16"/>
      <c r="P39" s="16"/>
    </row>
    <row r="40" spans="1:16" s="4" customFormat="1" ht="47.25">
      <c r="A40" s="45" t="s">
        <v>7</v>
      </c>
      <c r="B40" s="9" t="s">
        <v>132</v>
      </c>
      <c r="C40" s="61" t="s">
        <v>9</v>
      </c>
      <c r="D40" s="49" t="s">
        <v>64</v>
      </c>
      <c r="E40" s="39">
        <v>277970</v>
      </c>
      <c r="F40" s="39">
        <v>0</v>
      </c>
      <c r="G40" s="39">
        <f t="shared" si="0"/>
        <v>277970</v>
      </c>
      <c r="H40" s="52"/>
      <c r="I40" s="16"/>
      <c r="J40" s="16"/>
      <c r="K40" s="16"/>
      <c r="L40" s="16"/>
      <c r="M40" s="16"/>
      <c r="N40" s="16"/>
      <c r="O40" s="16"/>
      <c r="P40" s="16"/>
    </row>
    <row r="41" spans="1:16" s="4" customFormat="1" ht="47.25">
      <c r="A41" s="21" t="s">
        <v>450</v>
      </c>
      <c r="B41" s="9" t="s">
        <v>132</v>
      </c>
      <c r="C41" s="9" t="s">
        <v>452</v>
      </c>
      <c r="D41" s="9" t="s">
        <v>152</v>
      </c>
      <c r="E41" s="39">
        <f aca="true" t="shared" si="2" ref="E41:F43">E42</f>
        <v>50000</v>
      </c>
      <c r="F41" s="39">
        <f t="shared" si="2"/>
        <v>0</v>
      </c>
      <c r="G41" s="39">
        <f t="shared" si="0"/>
        <v>50000</v>
      </c>
      <c r="H41" s="52"/>
      <c r="I41" s="16"/>
      <c r="J41" s="16"/>
      <c r="K41" s="16"/>
      <c r="L41" s="16"/>
      <c r="M41" s="16"/>
      <c r="N41" s="16"/>
      <c r="O41" s="16"/>
      <c r="P41" s="16"/>
    </row>
    <row r="42" spans="1:16" s="4" customFormat="1" ht="63">
      <c r="A42" s="21" t="s">
        <v>451</v>
      </c>
      <c r="B42" s="9" t="s">
        <v>132</v>
      </c>
      <c r="C42" s="9" t="s">
        <v>453</v>
      </c>
      <c r="D42" s="9" t="s">
        <v>152</v>
      </c>
      <c r="E42" s="39">
        <f t="shared" si="2"/>
        <v>50000</v>
      </c>
      <c r="F42" s="39">
        <f t="shared" si="2"/>
        <v>0</v>
      </c>
      <c r="G42" s="39">
        <f t="shared" si="0"/>
        <v>50000</v>
      </c>
      <c r="H42" s="52"/>
      <c r="I42" s="16"/>
      <c r="J42" s="16"/>
      <c r="K42" s="16"/>
      <c r="L42" s="16"/>
      <c r="M42" s="16"/>
      <c r="N42" s="16"/>
      <c r="O42" s="16"/>
      <c r="P42" s="16"/>
    </row>
    <row r="43" spans="1:16" s="4" customFormat="1" ht="78.75">
      <c r="A43" s="21" t="s">
        <v>4</v>
      </c>
      <c r="B43" s="9" t="s">
        <v>132</v>
      </c>
      <c r="C43" s="9" t="s">
        <v>453</v>
      </c>
      <c r="D43" s="9" t="s">
        <v>272</v>
      </c>
      <c r="E43" s="39">
        <f t="shared" si="2"/>
        <v>50000</v>
      </c>
      <c r="F43" s="39">
        <f t="shared" si="2"/>
        <v>0</v>
      </c>
      <c r="G43" s="39">
        <f t="shared" si="0"/>
        <v>50000</v>
      </c>
      <c r="H43" s="52"/>
      <c r="I43" s="16"/>
      <c r="J43" s="16"/>
      <c r="K43" s="16"/>
      <c r="L43" s="16"/>
      <c r="M43" s="16"/>
      <c r="N43" s="16"/>
      <c r="O43" s="16"/>
      <c r="P43" s="16"/>
    </row>
    <row r="44" spans="1:16" s="4" customFormat="1" ht="31.5">
      <c r="A44" s="21" t="s">
        <v>5</v>
      </c>
      <c r="B44" s="9" t="s">
        <v>132</v>
      </c>
      <c r="C44" s="9" t="s">
        <v>453</v>
      </c>
      <c r="D44" s="49" t="s">
        <v>273</v>
      </c>
      <c r="E44" s="39">
        <v>50000</v>
      </c>
      <c r="F44" s="39">
        <v>0</v>
      </c>
      <c r="G44" s="39">
        <f t="shared" si="0"/>
        <v>50000</v>
      </c>
      <c r="H44" s="52"/>
      <c r="I44" s="16"/>
      <c r="J44" s="16"/>
      <c r="K44" s="16"/>
      <c r="L44" s="16"/>
      <c r="M44" s="16"/>
      <c r="N44" s="16"/>
      <c r="O44" s="16"/>
      <c r="P44" s="16"/>
    </row>
    <row r="45" spans="1:16" s="4" customFormat="1" ht="47.25">
      <c r="A45" s="45" t="s">
        <v>420</v>
      </c>
      <c r="B45" s="9" t="s">
        <v>132</v>
      </c>
      <c r="C45" s="61" t="s">
        <v>422</v>
      </c>
      <c r="D45" s="55" t="s">
        <v>152</v>
      </c>
      <c r="E45" s="39">
        <f aca="true" t="shared" si="3" ref="E45:F47">E46</f>
        <v>288790</v>
      </c>
      <c r="F45" s="39">
        <f t="shared" si="3"/>
        <v>0</v>
      </c>
      <c r="G45" s="39">
        <f t="shared" si="0"/>
        <v>288790</v>
      </c>
      <c r="H45" s="52"/>
      <c r="I45" s="16"/>
      <c r="J45" s="16"/>
      <c r="K45" s="16"/>
      <c r="L45" s="16"/>
      <c r="M45" s="16"/>
      <c r="N45" s="16"/>
      <c r="O45" s="16"/>
      <c r="P45" s="16"/>
    </row>
    <row r="46" spans="1:16" s="4" customFormat="1" ht="47.25">
      <c r="A46" s="45" t="s">
        <v>421</v>
      </c>
      <c r="B46" s="9" t="s">
        <v>132</v>
      </c>
      <c r="C46" s="61" t="s">
        <v>423</v>
      </c>
      <c r="D46" s="55" t="s">
        <v>152</v>
      </c>
      <c r="E46" s="39">
        <f t="shared" si="3"/>
        <v>288790</v>
      </c>
      <c r="F46" s="39">
        <f t="shared" si="3"/>
        <v>0</v>
      </c>
      <c r="G46" s="39">
        <f t="shared" si="0"/>
        <v>288790</v>
      </c>
      <c r="H46" s="52"/>
      <c r="I46" s="16"/>
      <c r="J46" s="16"/>
      <c r="K46" s="16"/>
      <c r="L46" s="16"/>
      <c r="M46" s="16"/>
      <c r="N46" s="16"/>
      <c r="O46" s="16"/>
      <c r="P46" s="16"/>
    </row>
    <row r="47" spans="1:16" s="4" customFormat="1" ht="78.75">
      <c r="A47" s="21" t="s">
        <v>4</v>
      </c>
      <c r="B47" s="9" t="s">
        <v>132</v>
      </c>
      <c r="C47" s="61" t="s">
        <v>423</v>
      </c>
      <c r="D47" s="9" t="s">
        <v>272</v>
      </c>
      <c r="E47" s="39">
        <f t="shared" si="3"/>
        <v>288790</v>
      </c>
      <c r="F47" s="39">
        <f t="shared" si="3"/>
        <v>0</v>
      </c>
      <c r="G47" s="39">
        <f t="shared" si="0"/>
        <v>288790</v>
      </c>
      <c r="H47" s="52"/>
      <c r="I47" s="16"/>
      <c r="J47" s="16"/>
      <c r="K47" s="16"/>
      <c r="L47" s="16"/>
      <c r="M47" s="16"/>
      <c r="N47" s="16"/>
      <c r="O47" s="16"/>
      <c r="P47" s="16"/>
    </row>
    <row r="48" spans="1:16" s="4" customFormat="1" ht="31.5">
      <c r="A48" s="21" t="s">
        <v>5</v>
      </c>
      <c r="B48" s="9" t="s">
        <v>132</v>
      </c>
      <c r="C48" s="61" t="s">
        <v>423</v>
      </c>
      <c r="D48" s="49" t="s">
        <v>273</v>
      </c>
      <c r="E48" s="39">
        <v>288790</v>
      </c>
      <c r="F48" s="39">
        <v>0</v>
      </c>
      <c r="G48" s="39">
        <f t="shared" si="0"/>
        <v>288790</v>
      </c>
      <c r="H48" s="52"/>
      <c r="I48" s="16"/>
      <c r="J48" s="16"/>
      <c r="K48" s="16"/>
      <c r="L48" s="16"/>
      <c r="M48" s="16"/>
      <c r="N48" s="16"/>
      <c r="O48" s="16"/>
      <c r="P48" s="16"/>
    </row>
    <row r="49" spans="1:16" s="4" customFormat="1" ht="46.5" customHeight="1">
      <c r="A49" s="20" t="s">
        <v>147</v>
      </c>
      <c r="B49" s="7" t="s">
        <v>146</v>
      </c>
      <c r="C49" s="7" t="s">
        <v>153</v>
      </c>
      <c r="D49" s="7" t="s">
        <v>152</v>
      </c>
      <c r="E49" s="41">
        <f>SUM(E50)</f>
        <v>32985000</v>
      </c>
      <c r="F49" s="41">
        <f>SUM(F50)</f>
        <v>0</v>
      </c>
      <c r="G49" s="41">
        <f t="shared" si="0"/>
        <v>32985000</v>
      </c>
      <c r="H49" s="52"/>
      <c r="I49" s="16"/>
      <c r="J49" s="16"/>
      <c r="K49" s="16"/>
      <c r="L49" s="16"/>
      <c r="M49" s="16"/>
      <c r="N49" s="16"/>
      <c r="O49" s="16"/>
      <c r="P49" s="16"/>
    </row>
    <row r="50" spans="1:16" s="4" customFormat="1" ht="63">
      <c r="A50" s="21" t="s">
        <v>118</v>
      </c>
      <c r="B50" s="9" t="s">
        <v>146</v>
      </c>
      <c r="C50" s="9" t="s">
        <v>115</v>
      </c>
      <c r="D50" s="9" t="s">
        <v>152</v>
      </c>
      <c r="E50" s="39">
        <f>E51</f>
        <v>32985000</v>
      </c>
      <c r="F50" s="39">
        <f>F51</f>
        <v>0</v>
      </c>
      <c r="G50" s="39">
        <f t="shared" si="0"/>
        <v>32985000</v>
      </c>
      <c r="H50" s="52"/>
      <c r="I50" s="16"/>
      <c r="J50" s="16"/>
      <c r="K50" s="16"/>
      <c r="L50" s="16"/>
      <c r="M50" s="16"/>
      <c r="N50" s="16"/>
      <c r="O50" s="16"/>
      <c r="P50" s="16"/>
    </row>
    <row r="51" spans="1:16" s="4" customFormat="1" ht="15.75">
      <c r="A51" s="21" t="s">
        <v>116</v>
      </c>
      <c r="B51" s="9" t="s">
        <v>146</v>
      </c>
      <c r="C51" s="9" t="s">
        <v>117</v>
      </c>
      <c r="D51" s="9" t="s">
        <v>152</v>
      </c>
      <c r="E51" s="39">
        <f>SUM(E52,E54,E56)</f>
        <v>32985000</v>
      </c>
      <c r="F51" s="39">
        <f>SUM(F52,F54,F56)</f>
        <v>0</v>
      </c>
      <c r="G51" s="39">
        <f t="shared" si="0"/>
        <v>32985000</v>
      </c>
      <c r="H51" s="52"/>
      <c r="I51" s="16"/>
      <c r="J51" s="16"/>
      <c r="K51" s="16"/>
      <c r="L51" s="16"/>
      <c r="M51" s="16"/>
      <c r="N51" s="16"/>
      <c r="O51" s="16"/>
      <c r="P51" s="16"/>
    </row>
    <row r="52" spans="1:16" s="4" customFormat="1" ht="78.75">
      <c r="A52" s="21" t="s">
        <v>4</v>
      </c>
      <c r="B52" s="9" t="s">
        <v>146</v>
      </c>
      <c r="C52" s="9" t="s">
        <v>117</v>
      </c>
      <c r="D52" s="49" t="s">
        <v>272</v>
      </c>
      <c r="E52" s="39">
        <f>E53</f>
        <v>27835000</v>
      </c>
      <c r="F52" s="39">
        <f>F53</f>
        <v>4000</v>
      </c>
      <c r="G52" s="39">
        <f t="shared" si="0"/>
        <v>27839000</v>
      </c>
      <c r="H52" s="52"/>
      <c r="I52" s="16"/>
      <c r="J52" s="16"/>
      <c r="K52" s="16"/>
      <c r="L52" s="16"/>
      <c r="M52" s="16"/>
      <c r="N52" s="16"/>
      <c r="O52" s="16"/>
      <c r="P52" s="16"/>
    </row>
    <row r="53" spans="1:16" s="4" customFormat="1" ht="31.5">
      <c r="A53" s="21" t="s">
        <v>5</v>
      </c>
      <c r="B53" s="9" t="s">
        <v>146</v>
      </c>
      <c r="C53" s="9" t="s">
        <v>117</v>
      </c>
      <c r="D53" s="49" t="s">
        <v>273</v>
      </c>
      <c r="E53" s="39">
        <v>27835000</v>
      </c>
      <c r="F53" s="39">
        <v>4000</v>
      </c>
      <c r="G53" s="39">
        <f t="shared" si="0"/>
        <v>27839000</v>
      </c>
      <c r="H53" s="52"/>
      <c r="I53" s="16"/>
      <c r="J53" s="16"/>
      <c r="K53" s="16"/>
      <c r="L53" s="16"/>
      <c r="M53" s="16"/>
      <c r="N53" s="16"/>
      <c r="O53" s="16"/>
      <c r="P53" s="16"/>
    </row>
    <row r="54" spans="1:16" s="4" customFormat="1" ht="31.5">
      <c r="A54" s="45" t="s">
        <v>6</v>
      </c>
      <c r="B54" s="9" t="s">
        <v>146</v>
      </c>
      <c r="C54" s="9" t="s">
        <v>117</v>
      </c>
      <c r="D54" s="49" t="s">
        <v>63</v>
      </c>
      <c r="E54" s="39">
        <f>E55</f>
        <v>5080000</v>
      </c>
      <c r="F54" s="39">
        <f>F55</f>
        <v>-4000</v>
      </c>
      <c r="G54" s="39">
        <f t="shared" si="0"/>
        <v>5076000</v>
      </c>
      <c r="H54" s="52"/>
      <c r="I54" s="16"/>
      <c r="J54" s="16"/>
      <c r="K54" s="16"/>
      <c r="L54" s="16"/>
      <c r="M54" s="16"/>
      <c r="N54" s="16"/>
      <c r="O54" s="16"/>
      <c r="P54" s="16"/>
    </row>
    <row r="55" spans="1:16" s="4" customFormat="1" ht="47.25">
      <c r="A55" s="45" t="s">
        <v>7</v>
      </c>
      <c r="B55" s="9" t="s">
        <v>146</v>
      </c>
      <c r="C55" s="9" t="s">
        <v>117</v>
      </c>
      <c r="D55" s="49" t="s">
        <v>64</v>
      </c>
      <c r="E55" s="39">
        <v>5080000</v>
      </c>
      <c r="F55" s="39">
        <v>-4000</v>
      </c>
      <c r="G55" s="39">
        <f t="shared" si="0"/>
        <v>5076000</v>
      </c>
      <c r="H55" s="52"/>
      <c r="I55" s="16"/>
      <c r="J55" s="16"/>
      <c r="K55" s="16"/>
      <c r="L55" s="16"/>
      <c r="M55" s="16"/>
      <c r="N55" s="16"/>
      <c r="O55" s="16"/>
      <c r="P55" s="16"/>
    </row>
    <row r="56" spans="1:16" s="4" customFormat="1" ht="15.75">
      <c r="A56" s="45" t="s">
        <v>260</v>
      </c>
      <c r="B56" s="9" t="s">
        <v>146</v>
      </c>
      <c r="C56" s="9" t="s">
        <v>117</v>
      </c>
      <c r="D56" s="49">
        <v>800</v>
      </c>
      <c r="E56" s="39">
        <f>E57</f>
        <v>70000</v>
      </c>
      <c r="F56" s="39">
        <f>F57</f>
        <v>0</v>
      </c>
      <c r="G56" s="39">
        <f t="shared" si="0"/>
        <v>70000</v>
      </c>
      <c r="H56" s="52"/>
      <c r="I56" s="16"/>
      <c r="J56" s="16"/>
      <c r="K56" s="16"/>
      <c r="L56" s="16"/>
      <c r="M56" s="16"/>
      <c r="N56" s="16"/>
      <c r="O56" s="16"/>
      <c r="P56" s="16"/>
    </row>
    <row r="57" spans="1:16" s="4" customFormat="1" ht="15.75">
      <c r="A57" s="45" t="s">
        <v>376</v>
      </c>
      <c r="B57" s="9" t="s">
        <v>146</v>
      </c>
      <c r="C57" s="9" t="s">
        <v>117</v>
      </c>
      <c r="D57" s="49">
        <v>850</v>
      </c>
      <c r="E57" s="39">
        <v>70000</v>
      </c>
      <c r="F57" s="39">
        <v>0</v>
      </c>
      <c r="G57" s="39">
        <f t="shared" si="0"/>
        <v>70000</v>
      </c>
      <c r="H57" s="52"/>
      <c r="I57" s="16"/>
      <c r="J57" s="16"/>
      <c r="K57" s="16"/>
      <c r="L57" s="16"/>
      <c r="M57" s="16"/>
      <c r="N57" s="16"/>
      <c r="O57" s="16"/>
      <c r="P57" s="16"/>
    </row>
    <row r="58" spans="1:16" s="4" customFormat="1" ht="18" customHeight="1">
      <c r="A58" s="20" t="s">
        <v>250</v>
      </c>
      <c r="B58" s="7" t="s">
        <v>236</v>
      </c>
      <c r="C58" s="7" t="s">
        <v>153</v>
      </c>
      <c r="D58" s="7" t="s">
        <v>152</v>
      </c>
      <c r="E58" s="41">
        <f aca="true" t="shared" si="4" ref="E58:F61">E59</f>
        <v>6738794.32</v>
      </c>
      <c r="F58" s="41">
        <f t="shared" si="4"/>
        <v>-2141020</v>
      </c>
      <c r="G58" s="41">
        <f t="shared" si="0"/>
        <v>4597774.32</v>
      </c>
      <c r="H58" s="52"/>
      <c r="I58" s="16"/>
      <c r="J58" s="16"/>
      <c r="K58" s="16"/>
      <c r="L58" s="16"/>
      <c r="M58" s="16"/>
      <c r="N58" s="16"/>
      <c r="O58" s="16"/>
      <c r="P58" s="16"/>
    </row>
    <row r="59" spans="1:16" s="4" customFormat="1" ht="15.75">
      <c r="A59" s="21" t="s">
        <v>120</v>
      </c>
      <c r="B59" s="9" t="s">
        <v>236</v>
      </c>
      <c r="C59" s="9" t="s">
        <v>121</v>
      </c>
      <c r="D59" s="9" t="s">
        <v>152</v>
      </c>
      <c r="E59" s="39">
        <f t="shared" si="4"/>
        <v>6738794.32</v>
      </c>
      <c r="F59" s="39">
        <f t="shared" si="4"/>
        <v>-2141020</v>
      </c>
      <c r="G59" s="39">
        <f t="shared" si="0"/>
        <v>4597774.32</v>
      </c>
      <c r="H59" s="52"/>
      <c r="I59" s="16"/>
      <c r="J59" s="16"/>
      <c r="K59" s="16"/>
      <c r="L59" s="16"/>
      <c r="M59" s="16"/>
      <c r="N59" s="16"/>
      <c r="O59" s="16"/>
      <c r="P59" s="16"/>
    </row>
    <row r="60" spans="1:16" s="4" customFormat="1" ht="15.75">
      <c r="A60" s="21" t="s">
        <v>119</v>
      </c>
      <c r="B60" s="9" t="s">
        <v>236</v>
      </c>
      <c r="C60" s="9" t="s">
        <v>142</v>
      </c>
      <c r="D60" s="9" t="s">
        <v>152</v>
      </c>
      <c r="E60" s="39">
        <f t="shared" si="4"/>
        <v>6738794.32</v>
      </c>
      <c r="F60" s="39">
        <f t="shared" si="4"/>
        <v>-2141020</v>
      </c>
      <c r="G60" s="39">
        <f t="shared" si="0"/>
        <v>4597774.32</v>
      </c>
      <c r="H60" s="52"/>
      <c r="I60" s="16"/>
      <c r="J60" s="16"/>
      <c r="K60" s="16"/>
      <c r="L60" s="16"/>
      <c r="M60" s="16"/>
      <c r="N60" s="16"/>
      <c r="O60" s="16"/>
      <c r="P60" s="16"/>
    </row>
    <row r="61" spans="1:16" s="34" customFormat="1" ht="15.75">
      <c r="A61" s="21" t="s">
        <v>260</v>
      </c>
      <c r="B61" s="9" t="s">
        <v>236</v>
      </c>
      <c r="C61" s="9" t="s">
        <v>142</v>
      </c>
      <c r="D61" s="9" t="s">
        <v>91</v>
      </c>
      <c r="E61" s="39">
        <f t="shared" si="4"/>
        <v>6738794.32</v>
      </c>
      <c r="F61" s="39">
        <f t="shared" si="4"/>
        <v>-2141020</v>
      </c>
      <c r="G61" s="39">
        <f>SUM(E61:F61)</f>
        <v>4597774.32</v>
      </c>
      <c r="H61" s="52"/>
      <c r="I61" s="16"/>
      <c r="J61" s="16"/>
      <c r="K61" s="16"/>
      <c r="L61" s="16"/>
      <c r="M61" s="33"/>
      <c r="N61" s="33"/>
      <c r="O61" s="33"/>
      <c r="P61" s="33"/>
    </row>
    <row r="62" spans="1:16" s="4" customFormat="1" ht="15.75">
      <c r="A62" s="54" t="s">
        <v>15</v>
      </c>
      <c r="B62" s="9" t="s">
        <v>236</v>
      </c>
      <c r="C62" s="9" t="s">
        <v>142</v>
      </c>
      <c r="D62" s="9" t="s">
        <v>14</v>
      </c>
      <c r="E62" s="39">
        <v>6738794.32</v>
      </c>
      <c r="F62" s="39">
        <f>-2010020-131000</f>
        <v>-2141020</v>
      </c>
      <c r="G62" s="39">
        <f>SUM(E62:F62)</f>
        <v>4597774.32</v>
      </c>
      <c r="H62" s="52"/>
      <c r="I62" s="16"/>
      <c r="J62" s="16"/>
      <c r="K62" s="16"/>
      <c r="L62" s="16"/>
      <c r="M62" s="16"/>
      <c r="N62" s="16"/>
      <c r="O62" s="16"/>
      <c r="P62" s="16"/>
    </row>
    <row r="63" spans="1:16" s="4" customFormat="1" ht="47.25">
      <c r="A63" s="28" t="s">
        <v>216</v>
      </c>
      <c r="B63" s="8" t="s">
        <v>236</v>
      </c>
      <c r="C63" s="8" t="s">
        <v>142</v>
      </c>
      <c r="D63" s="8" t="s">
        <v>14</v>
      </c>
      <c r="E63" s="43">
        <v>694601.52</v>
      </c>
      <c r="F63" s="43">
        <v>0</v>
      </c>
      <c r="G63" s="43">
        <f>SUM(E63:F63)</f>
        <v>694601.52</v>
      </c>
      <c r="H63" s="52"/>
      <c r="I63" s="16"/>
      <c r="J63" s="16"/>
      <c r="K63" s="16"/>
      <c r="L63" s="16"/>
      <c r="M63" s="16"/>
      <c r="N63" s="16"/>
      <c r="O63" s="16"/>
      <c r="P63" s="16"/>
    </row>
    <row r="64" spans="1:16" s="4" customFormat="1" ht="17.25" customHeight="1">
      <c r="A64" s="20" t="s">
        <v>172</v>
      </c>
      <c r="B64" s="7" t="s">
        <v>203</v>
      </c>
      <c r="C64" s="7" t="s">
        <v>153</v>
      </c>
      <c r="D64" s="7" t="s">
        <v>152</v>
      </c>
      <c r="E64" s="41">
        <f>SUM(E65,E86,E90,E94,E115,E121)</f>
        <v>93522146.2</v>
      </c>
      <c r="F64" s="41">
        <f>SUM(F65,F86,F90,F94,F115,F121)</f>
        <v>84000</v>
      </c>
      <c r="G64" s="71">
        <f>SUM(E64:F64)</f>
        <v>93606146.2</v>
      </c>
      <c r="H64" s="52"/>
      <c r="I64" s="16"/>
      <c r="J64" s="16"/>
      <c r="K64" s="16"/>
      <c r="L64" s="16"/>
      <c r="M64" s="16"/>
      <c r="N64" s="16"/>
      <c r="O64" s="16"/>
      <c r="P64" s="16"/>
    </row>
    <row r="65" spans="1:16" s="4" customFormat="1" ht="15.75">
      <c r="A65" s="21" t="s">
        <v>90</v>
      </c>
      <c r="B65" s="9" t="s">
        <v>203</v>
      </c>
      <c r="C65" s="9" t="s">
        <v>99</v>
      </c>
      <c r="D65" s="9" t="s">
        <v>152</v>
      </c>
      <c r="E65" s="39">
        <f>SUM(E66,E69,E73,E76,E79)</f>
        <v>47345555.2</v>
      </c>
      <c r="F65" s="39">
        <f>SUM(F66,F69,F73,F76,F79)</f>
        <v>84000</v>
      </c>
      <c r="G65" s="39">
        <f t="shared" si="0"/>
        <v>47429555.2</v>
      </c>
      <c r="H65" s="52"/>
      <c r="I65" s="16"/>
      <c r="J65" s="16"/>
      <c r="K65" s="16"/>
      <c r="L65" s="16"/>
      <c r="M65" s="16"/>
      <c r="N65" s="16"/>
      <c r="O65" s="16"/>
      <c r="P65" s="16"/>
    </row>
    <row r="66" spans="1:16" s="4" customFormat="1" ht="15.75">
      <c r="A66" s="21" t="s">
        <v>92</v>
      </c>
      <c r="B66" s="9" t="s">
        <v>203</v>
      </c>
      <c r="C66" s="9" t="s">
        <v>93</v>
      </c>
      <c r="D66" s="9" t="s">
        <v>152</v>
      </c>
      <c r="E66" s="39">
        <f>E67</f>
        <v>500000</v>
      </c>
      <c r="F66" s="39">
        <f>F67</f>
        <v>0</v>
      </c>
      <c r="G66" s="39">
        <f t="shared" si="0"/>
        <v>500000</v>
      </c>
      <c r="H66" s="52"/>
      <c r="I66" s="16"/>
      <c r="J66" s="16"/>
      <c r="K66" s="16"/>
      <c r="L66" s="16"/>
      <c r="M66" s="16"/>
      <c r="N66" s="16"/>
      <c r="O66" s="16"/>
      <c r="P66" s="16"/>
    </row>
    <row r="67" spans="1:16" s="4" customFormat="1" ht="15.75">
      <c r="A67" s="45" t="s">
        <v>260</v>
      </c>
      <c r="B67" s="9" t="s">
        <v>203</v>
      </c>
      <c r="C67" s="9" t="s">
        <v>93</v>
      </c>
      <c r="D67" s="9" t="s">
        <v>91</v>
      </c>
      <c r="E67" s="39">
        <f>E68</f>
        <v>500000</v>
      </c>
      <c r="F67" s="39">
        <f>F68</f>
        <v>0</v>
      </c>
      <c r="G67" s="39">
        <f t="shared" si="0"/>
        <v>500000</v>
      </c>
      <c r="H67" s="52"/>
      <c r="I67" s="16"/>
      <c r="J67" s="16"/>
      <c r="K67" s="16"/>
      <c r="L67" s="16"/>
      <c r="M67" s="16"/>
      <c r="N67" s="16"/>
      <c r="O67" s="16"/>
      <c r="P67" s="16"/>
    </row>
    <row r="68" spans="1:16" s="4" customFormat="1" ht="15.75">
      <c r="A68" s="45" t="s">
        <v>12</v>
      </c>
      <c r="B68" s="9" t="s">
        <v>203</v>
      </c>
      <c r="C68" s="9" t="s">
        <v>93</v>
      </c>
      <c r="D68" s="9" t="s">
        <v>13</v>
      </c>
      <c r="E68" s="39">
        <v>500000</v>
      </c>
      <c r="F68" s="39"/>
      <c r="G68" s="39">
        <f t="shared" si="0"/>
        <v>500000</v>
      </c>
      <c r="H68" s="52"/>
      <c r="I68" s="16"/>
      <c r="J68" s="16"/>
      <c r="K68" s="16"/>
      <c r="L68" s="16"/>
      <c r="M68" s="16"/>
      <c r="N68" s="16"/>
      <c r="O68" s="16"/>
      <c r="P68" s="16"/>
    </row>
    <row r="69" spans="1:16" s="4" customFormat="1" ht="15.75">
      <c r="A69" s="45" t="s">
        <v>419</v>
      </c>
      <c r="B69" s="9" t="s">
        <v>203</v>
      </c>
      <c r="C69" s="9" t="s">
        <v>418</v>
      </c>
      <c r="D69" s="9" t="s">
        <v>152</v>
      </c>
      <c r="E69" s="39">
        <f>E70</f>
        <v>545555.2</v>
      </c>
      <c r="F69" s="39">
        <f>F70</f>
        <v>0</v>
      </c>
      <c r="G69" s="39">
        <f t="shared" si="0"/>
        <v>545555.2</v>
      </c>
      <c r="H69" s="67"/>
      <c r="I69" s="16"/>
      <c r="J69" s="16"/>
      <c r="K69" s="16"/>
      <c r="L69" s="16"/>
      <c r="M69" s="16"/>
      <c r="N69" s="16"/>
      <c r="O69" s="16"/>
      <c r="P69" s="16"/>
    </row>
    <row r="70" spans="1:16" s="4" customFormat="1" ht="15.75">
      <c r="A70" s="45" t="s">
        <v>260</v>
      </c>
      <c r="B70" s="9" t="s">
        <v>203</v>
      </c>
      <c r="C70" s="9" t="s">
        <v>418</v>
      </c>
      <c r="D70" s="9" t="s">
        <v>91</v>
      </c>
      <c r="E70" s="39">
        <f>SUM(E71:E72)</f>
        <v>545555.2</v>
      </c>
      <c r="F70" s="39">
        <f>SUM(F71:F72)</f>
        <v>0</v>
      </c>
      <c r="G70" s="39">
        <f t="shared" si="0"/>
        <v>545555.2</v>
      </c>
      <c r="H70" s="67"/>
      <c r="I70" s="16"/>
      <c r="J70" s="16"/>
      <c r="K70" s="16"/>
      <c r="L70" s="16"/>
      <c r="M70" s="16"/>
      <c r="N70" s="16"/>
      <c r="O70" s="16"/>
      <c r="P70" s="16"/>
    </row>
    <row r="71" spans="1:16" s="4" customFormat="1" ht="15.75">
      <c r="A71" s="45" t="s">
        <v>376</v>
      </c>
      <c r="B71" s="9" t="s">
        <v>203</v>
      </c>
      <c r="C71" s="9" t="s">
        <v>418</v>
      </c>
      <c r="D71" s="9" t="s">
        <v>377</v>
      </c>
      <c r="E71" s="39">
        <v>459760</v>
      </c>
      <c r="F71" s="39">
        <v>0</v>
      </c>
      <c r="G71" s="39">
        <f t="shared" si="0"/>
        <v>459760</v>
      </c>
      <c r="H71" s="67"/>
      <c r="I71" s="16"/>
      <c r="J71" s="16"/>
      <c r="K71" s="16"/>
      <c r="L71" s="16"/>
      <c r="M71" s="16"/>
      <c r="N71" s="16"/>
      <c r="O71" s="16"/>
      <c r="P71" s="16"/>
    </row>
    <row r="72" spans="1:16" s="4" customFormat="1" ht="15.75">
      <c r="A72" s="45" t="s">
        <v>12</v>
      </c>
      <c r="B72" s="9" t="s">
        <v>203</v>
      </c>
      <c r="C72" s="9" t="s">
        <v>418</v>
      </c>
      <c r="D72" s="9" t="s">
        <v>13</v>
      </c>
      <c r="E72" s="39">
        <v>85795.2</v>
      </c>
      <c r="F72" s="39">
        <v>0</v>
      </c>
      <c r="G72" s="39">
        <f t="shared" si="0"/>
        <v>85795.2</v>
      </c>
      <c r="H72" s="67"/>
      <c r="I72" s="16"/>
      <c r="J72" s="16"/>
      <c r="K72" s="16"/>
      <c r="L72" s="16"/>
      <c r="M72" s="16"/>
      <c r="N72" s="16"/>
      <c r="O72" s="16"/>
      <c r="P72" s="16"/>
    </row>
    <row r="73" spans="1:16" s="4" customFormat="1" ht="63">
      <c r="A73" s="21" t="s">
        <v>27</v>
      </c>
      <c r="B73" s="9" t="s">
        <v>203</v>
      </c>
      <c r="C73" s="9" t="s">
        <v>28</v>
      </c>
      <c r="D73" s="9" t="s">
        <v>152</v>
      </c>
      <c r="E73" s="39">
        <f>E74</f>
        <v>500000</v>
      </c>
      <c r="F73" s="39">
        <f>F74</f>
        <v>0</v>
      </c>
      <c r="G73" s="39">
        <f t="shared" si="0"/>
        <v>500000</v>
      </c>
      <c r="H73" s="67"/>
      <c r="I73" s="16"/>
      <c r="J73" s="16"/>
      <c r="K73" s="16"/>
      <c r="L73" s="16"/>
      <c r="M73" s="16"/>
      <c r="N73" s="16"/>
      <c r="O73" s="16"/>
      <c r="P73" s="16"/>
    </row>
    <row r="74" spans="1:16" s="4" customFormat="1" ht="31.5">
      <c r="A74" s="45" t="s">
        <v>6</v>
      </c>
      <c r="B74" s="9" t="s">
        <v>203</v>
      </c>
      <c r="C74" s="9" t="s">
        <v>28</v>
      </c>
      <c r="D74" s="49" t="s">
        <v>63</v>
      </c>
      <c r="E74" s="39">
        <f>E75</f>
        <v>500000</v>
      </c>
      <c r="F74" s="39">
        <f>F75</f>
        <v>0</v>
      </c>
      <c r="G74" s="39">
        <f t="shared" si="0"/>
        <v>500000</v>
      </c>
      <c r="H74" s="67"/>
      <c r="I74" s="16"/>
      <c r="J74" s="16"/>
      <c r="K74" s="16"/>
      <c r="L74" s="16"/>
      <c r="M74" s="16"/>
      <c r="N74" s="16"/>
      <c r="O74" s="16"/>
      <c r="P74" s="16"/>
    </row>
    <row r="75" spans="1:16" s="3" customFormat="1" ht="47.25">
      <c r="A75" s="45" t="s">
        <v>7</v>
      </c>
      <c r="B75" s="9" t="s">
        <v>203</v>
      </c>
      <c r="C75" s="9" t="s">
        <v>28</v>
      </c>
      <c r="D75" s="49" t="s">
        <v>64</v>
      </c>
      <c r="E75" s="39">
        <v>500000</v>
      </c>
      <c r="F75" s="39">
        <v>0</v>
      </c>
      <c r="G75" s="39">
        <f t="shared" si="0"/>
        <v>500000</v>
      </c>
      <c r="H75" s="51"/>
      <c r="I75" s="15"/>
      <c r="J75" s="15"/>
      <c r="K75" s="15"/>
      <c r="L75" s="15"/>
      <c r="M75" s="15"/>
      <c r="N75" s="15"/>
      <c r="O75" s="15"/>
      <c r="P75" s="15"/>
    </row>
    <row r="76" spans="1:16" s="3" customFormat="1" ht="15.75">
      <c r="A76" s="21" t="s">
        <v>29</v>
      </c>
      <c r="B76" s="9" t="s">
        <v>203</v>
      </c>
      <c r="C76" s="9" t="s">
        <v>30</v>
      </c>
      <c r="D76" s="9" t="s">
        <v>152</v>
      </c>
      <c r="E76" s="39">
        <f>E77</f>
        <v>7000000</v>
      </c>
      <c r="F76" s="39">
        <f>F77</f>
        <v>84000</v>
      </c>
      <c r="G76" s="39">
        <f t="shared" si="0"/>
        <v>7084000</v>
      </c>
      <c r="H76" s="51"/>
      <c r="I76" s="15"/>
      <c r="J76" s="15"/>
      <c r="K76" s="15"/>
      <c r="L76" s="15"/>
      <c r="M76" s="15"/>
      <c r="N76" s="15"/>
      <c r="O76" s="15"/>
      <c r="P76" s="15"/>
    </row>
    <row r="77" spans="1:16" s="3" customFormat="1" ht="15.75">
      <c r="A77" s="45" t="s">
        <v>260</v>
      </c>
      <c r="B77" s="9" t="s">
        <v>203</v>
      </c>
      <c r="C77" s="9" t="s">
        <v>30</v>
      </c>
      <c r="D77" s="9" t="s">
        <v>91</v>
      </c>
      <c r="E77" s="39">
        <f>E78</f>
        <v>7000000</v>
      </c>
      <c r="F77" s="39">
        <f>F78</f>
        <v>84000</v>
      </c>
      <c r="G77" s="39">
        <f t="shared" si="0"/>
        <v>7084000</v>
      </c>
      <c r="H77" s="51"/>
      <c r="I77" s="15"/>
      <c r="J77" s="15"/>
      <c r="K77" s="15"/>
      <c r="L77" s="15"/>
      <c r="M77" s="15"/>
      <c r="N77" s="15"/>
      <c r="O77" s="15"/>
      <c r="P77" s="15"/>
    </row>
    <row r="78" spans="1:16" s="3" customFormat="1" ht="15.75">
      <c r="A78" s="21" t="s">
        <v>29</v>
      </c>
      <c r="B78" s="9" t="s">
        <v>203</v>
      </c>
      <c r="C78" s="9" t="s">
        <v>30</v>
      </c>
      <c r="D78" s="9" t="s">
        <v>0</v>
      </c>
      <c r="E78" s="39">
        <v>7000000</v>
      </c>
      <c r="F78" s="39">
        <v>84000</v>
      </c>
      <c r="G78" s="39">
        <f t="shared" si="0"/>
        <v>7084000</v>
      </c>
      <c r="H78" s="51"/>
      <c r="I78" s="15"/>
      <c r="J78" s="15"/>
      <c r="K78" s="15"/>
      <c r="L78" s="15"/>
      <c r="M78" s="15"/>
      <c r="N78" s="15"/>
      <c r="O78" s="15"/>
      <c r="P78" s="15"/>
    </row>
    <row r="79" spans="1:16" s="3" customFormat="1" ht="15.75">
      <c r="A79" s="21" t="s">
        <v>33</v>
      </c>
      <c r="B79" s="9" t="s">
        <v>203</v>
      </c>
      <c r="C79" s="9" t="s">
        <v>34</v>
      </c>
      <c r="D79" s="9" t="s">
        <v>152</v>
      </c>
      <c r="E79" s="39">
        <f>SUM(E80,E82,E84)</f>
        <v>38800000</v>
      </c>
      <c r="F79" s="39">
        <f>SUM(F80,F82,F84)</f>
        <v>0</v>
      </c>
      <c r="G79" s="39">
        <f t="shared" si="0"/>
        <v>38800000</v>
      </c>
      <c r="H79" s="51"/>
      <c r="I79" s="15"/>
      <c r="J79" s="15"/>
      <c r="K79" s="15"/>
      <c r="L79" s="15"/>
      <c r="M79" s="15"/>
      <c r="N79" s="15"/>
      <c r="O79" s="15"/>
      <c r="P79" s="15"/>
    </row>
    <row r="80" spans="1:16" s="3" customFormat="1" ht="78.75">
      <c r="A80" s="21" t="s">
        <v>4</v>
      </c>
      <c r="B80" s="9" t="s">
        <v>203</v>
      </c>
      <c r="C80" s="9" t="s">
        <v>34</v>
      </c>
      <c r="D80" s="49" t="s">
        <v>272</v>
      </c>
      <c r="E80" s="39">
        <f>E81</f>
        <v>14745800</v>
      </c>
      <c r="F80" s="39">
        <f>F81</f>
        <v>0</v>
      </c>
      <c r="G80" s="39">
        <f t="shared" si="0"/>
        <v>14745800</v>
      </c>
      <c r="H80" s="51"/>
      <c r="I80" s="15"/>
      <c r="J80" s="15"/>
      <c r="K80" s="15"/>
      <c r="L80" s="15"/>
      <c r="M80" s="15"/>
      <c r="N80" s="15"/>
      <c r="O80" s="15"/>
      <c r="P80" s="15"/>
    </row>
    <row r="81" spans="1:16" s="3" customFormat="1" ht="31.5">
      <c r="A81" s="21" t="s">
        <v>396</v>
      </c>
      <c r="B81" s="9" t="s">
        <v>203</v>
      </c>
      <c r="C81" s="9" t="s">
        <v>34</v>
      </c>
      <c r="D81" s="49">
        <v>110</v>
      </c>
      <c r="E81" s="39">
        <v>14745800</v>
      </c>
      <c r="F81" s="39">
        <v>0</v>
      </c>
      <c r="G81" s="39">
        <f t="shared" si="0"/>
        <v>14745800</v>
      </c>
      <c r="H81" s="51"/>
      <c r="I81" s="15"/>
      <c r="J81" s="15"/>
      <c r="K81" s="15"/>
      <c r="L81" s="15"/>
      <c r="M81" s="15"/>
      <c r="N81" s="15"/>
      <c r="O81" s="15"/>
      <c r="P81" s="15"/>
    </row>
    <row r="82" spans="1:16" s="3" customFormat="1" ht="31.5">
      <c r="A82" s="45" t="s">
        <v>6</v>
      </c>
      <c r="B82" s="9" t="s">
        <v>203</v>
      </c>
      <c r="C82" s="9" t="s">
        <v>34</v>
      </c>
      <c r="D82" s="49" t="s">
        <v>63</v>
      </c>
      <c r="E82" s="39">
        <f>E83</f>
        <v>23809685</v>
      </c>
      <c r="F82" s="39">
        <f>F83</f>
        <v>-89001</v>
      </c>
      <c r="G82" s="39">
        <f>SUM(E82:F82)</f>
        <v>23720684</v>
      </c>
      <c r="H82" s="67"/>
      <c r="I82" s="15"/>
      <c r="J82" s="15"/>
      <c r="K82" s="15"/>
      <c r="L82" s="15"/>
      <c r="M82" s="15"/>
      <c r="N82" s="15"/>
      <c r="O82" s="15"/>
      <c r="P82" s="15"/>
    </row>
    <row r="83" spans="1:16" s="3" customFormat="1" ht="47.25">
      <c r="A83" s="45" t="s">
        <v>7</v>
      </c>
      <c r="B83" s="9" t="s">
        <v>203</v>
      </c>
      <c r="C83" s="9" t="s">
        <v>34</v>
      </c>
      <c r="D83" s="49" t="s">
        <v>64</v>
      </c>
      <c r="E83" s="39">
        <v>23809685</v>
      </c>
      <c r="F83" s="39">
        <v>-89001</v>
      </c>
      <c r="G83" s="39">
        <f>SUM(E83:F83)</f>
        <v>23720684</v>
      </c>
      <c r="H83" s="67"/>
      <c r="I83" s="15"/>
      <c r="J83" s="15"/>
      <c r="K83" s="15"/>
      <c r="L83" s="15"/>
      <c r="M83" s="15"/>
      <c r="N83" s="15"/>
      <c r="O83" s="15"/>
      <c r="P83" s="15"/>
    </row>
    <row r="84" spans="1:16" s="3" customFormat="1" ht="15.75">
      <c r="A84" s="21" t="s">
        <v>260</v>
      </c>
      <c r="B84" s="9" t="s">
        <v>203</v>
      </c>
      <c r="C84" s="9" t="s">
        <v>34</v>
      </c>
      <c r="D84" s="9" t="s">
        <v>91</v>
      </c>
      <c r="E84" s="39">
        <f>E85</f>
        <v>244515</v>
      </c>
      <c r="F84" s="39">
        <f>F85</f>
        <v>89001</v>
      </c>
      <c r="G84" s="39">
        <f t="shared" si="0"/>
        <v>333516</v>
      </c>
      <c r="H84" s="67"/>
      <c r="I84" s="15"/>
      <c r="J84" s="15"/>
      <c r="K84" s="15"/>
      <c r="L84" s="15"/>
      <c r="M84" s="15"/>
      <c r="N84" s="15"/>
      <c r="O84" s="15"/>
      <c r="P84" s="15"/>
    </row>
    <row r="85" spans="1:16" s="3" customFormat="1" ht="15.75">
      <c r="A85" s="45" t="s">
        <v>376</v>
      </c>
      <c r="B85" s="9" t="s">
        <v>203</v>
      </c>
      <c r="C85" s="9" t="s">
        <v>34</v>
      </c>
      <c r="D85" s="9" t="s">
        <v>377</v>
      </c>
      <c r="E85" s="39">
        <v>244515</v>
      </c>
      <c r="F85" s="39">
        <v>89001</v>
      </c>
      <c r="G85" s="39">
        <f t="shared" si="0"/>
        <v>333516</v>
      </c>
      <c r="H85" s="67"/>
      <c r="I85" s="15"/>
      <c r="J85" s="15"/>
      <c r="K85" s="15"/>
      <c r="L85" s="15"/>
      <c r="M85" s="15"/>
      <c r="N85" s="15"/>
      <c r="O85" s="15"/>
      <c r="P85" s="15"/>
    </row>
    <row r="86" spans="1:16" s="3" customFormat="1" ht="31.5">
      <c r="A86" s="21" t="s">
        <v>398</v>
      </c>
      <c r="B86" s="9" t="s">
        <v>203</v>
      </c>
      <c r="C86" s="9" t="s">
        <v>112</v>
      </c>
      <c r="D86" s="9" t="s">
        <v>152</v>
      </c>
      <c r="E86" s="39">
        <f aca="true" t="shared" si="5" ref="E86:F88">E87</f>
        <v>2000000</v>
      </c>
      <c r="F86" s="39">
        <f t="shared" si="5"/>
        <v>0</v>
      </c>
      <c r="G86" s="39">
        <f t="shared" si="0"/>
        <v>2000000</v>
      </c>
      <c r="H86" s="67"/>
      <c r="I86" s="15"/>
      <c r="J86" s="15"/>
      <c r="K86" s="15"/>
      <c r="L86" s="15"/>
      <c r="M86" s="15"/>
      <c r="N86" s="15"/>
      <c r="O86" s="15"/>
      <c r="P86" s="15"/>
    </row>
    <row r="87" spans="1:16" s="3" customFormat="1" ht="47.25">
      <c r="A87" s="21" t="s">
        <v>350</v>
      </c>
      <c r="B87" s="9" t="s">
        <v>203</v>
      </c>
      <c r="C87" s="9" t="s">
        <v>42</v>
      </c>
      <c r="D87" s="9" t="s">
        <v>152</v>
      </c>
      <c r="E87" s="39">
        <f t="shared" si="5"/>
        <v>2000000</v>
      </c>
      <c r="F87" s="39">
        <f t="shared" si="5"/>
        <v>0</v>
      </c>
      <c r="G87" s="39">
        <f t="shared" si="0"/>
        <v>2000000</v>
      </c>
      <c r="H87" s="67"/>
      <c r="I87" s="15"/>
      <c r="J87" s="15"/>
      <c r="K87" s="15"/>
      <c r="L87" s="15"/>
      <c r="M87" s="15"/>
      <c r="N87" s="15"/>
      <c r="O87" s="15"/>
      <c r="P87" s="15"/>
    </row>
    <row r="88" spans="1:16" s="3" customFormat="1" ht="47.25">
      <c r="A88" s="21" t="s">
        <v>60</v>
      </c>
      <c r="B88" s="9" t="s">
        <v>203</v>
      </c>
      <c r="C88" s="9" t="s">
        <v>42</v>
      </c>
      <c r="D88" s="9" t="s">
        <v>88</v>
      </c>
      <c r="E88" s="39">
        <f t="shared" si="5"/>
        <v>2000000</v>
      </c>
      <c r="F88" s="39">
        <f t="shared" si="5"/>
        <v>0</v>
      </c>
      <c r="G88" s="39">
        <f>SUM(E88:F88)</f>
        <v>2000000</v>
      </c>
      <c r="H88" s="67"/>
      <c r="I88" s="15"/>
      <c r="J88" s="15"/>
      <c r="K88" s="15"/>
      <c r="L88" s="15"/>
      <c r="M88" s="15"/>
      <c r="N88" s="15"/>
      <c r="O88" s="15"/>
      <c r="P88" s="15"/>
    </row>
    <row r="89" spans="1:16" s="3" customFormat="1" ht="15.75">
      <c r="A89" s="21" t="s">
        <v>87</v>
      </c>
      <c r="B89" s="9" t="s">
        <v>203</v>
      </c>
      <c r="C89" s="9" t="s">
        <v>42</v>
      </c>
      <c r="D89" s="9" t="s">
        <v>70</v>
      </c>
      <c r="E89" s="39">
        <v>2000000</v>
      </c>
      <c r="F89" s="39">
        <v>0</v>
      </c>
      <c r="G89" s="39">
        <f>SUM(E89:F89)</f>
        <v>2000000</v>
      </c>
      <c r="H89" s="67"/>
      <c r="I89" s="15"/>
      <c r="J89" s="15"/>
      <c r="K89" s="15"/>
      <c r="L89" s="15"/>
      <c r="M89" s="15"/>
      <c r="N89" s="15"/>
      <c r="O89" s="15"/>
      <c r="P89" s="15"/>
    </row>
    <row r="90" spans="1:16" s="3" customFormat="1" ht="81" customHeight="1">
      <c r="A90" s="45" t="s">
        <v>213</v>
      </c>
      <c r="B90" s="31" t="s">
        <v>203</v>
      </c>
      <c r="C90" s="61" t="s">
        <v>1</v>
      </c>
      <c r="D90" s="31" t="s">
        <v>152</v>
      </c>
      <c r="E90" s="62">
        <f aca="true" t="shared" si="6" ref="E90:F92">E91</f>
        <v>6210</v>
      </c>
      <c r="F90" s="62">
        <f t="shared" si="6"/>
        <v>0</v>
      </c>
      <c r="G90" s="39">
        <f>SUM(E90:F90)</f>
        <v>6210</v>
      </c>
      <c r="H90" s="51"/>
      <c r="I90" s="15"/>
      <c r="J90" s="15"/>
      <c r="K90" s="15"/>
      <c r="L90" s="15"/>
      <c r="M90" s="15"/>
      <c r="N90" s="15"/>
      <c r="O90" s="15"/>
      <c r="P90" s="15"/>
    </row>
    <row r="91" spans="1:16" s="3" customFormat="1" ht="63">
      <c r="A91" s="46" t="s">
        <v>2</v>
      </c>
      <c r="B91" s="31" t="s">
        <v>203</v>
      </c>
      <c r="C91" s="61" t="s">
        <v>3</v>
      </c>
      <c r="D91" s="31" t="s">
        <v>152</v>
      </c>
      <c r="E91" s="62">
        <f t="shared" si="6"/>
        <v>6210</v>
      </c>
      <c r="F91" s="62">
        <f t="shared" si="6"/>
        <v>0</v>
      </c>
      <c r="G91" s="39">
        <f>SUM(E91:F91)</f>
        <v>6210</v>
      </c>
      <c r="H91" s="51"/>
      <c r="I91" s="15"/>
      <c r="J91" s="15"/>
      <c r="K91" s="15"/>
      <c r="L91" s="15"/>
      <c r="M91" s="15"/>
      <c r="N91" s="15"/>
      <c r="O91" s="15"/>
      <c r="P91" s="15"/>
    </row>
    <row r="92" spans="1:16" s="3" customFormat="1" ht="31.5">
      <c r="A92" s="45" t="s">
        <v>6</v>
      </c>
      <c r="B92" s="31" t="s">
        <v>203</v>
      </c>
      <c r="C92" s="61" t="s">
        <v>3</v>
      </c>
      <c r="D92" s="31" t="s">
        <v>63</v>
      </c>
      <c r="E92" s="62">
        <f t="shared" si="6"/>
        <v>6210</v>
      </c>
      <c r="F92" s="62">
        <f t="shared" si="6"/>
        <v>0</v>
      </c>
      <c r="G92" s="39">
        <f>SUM(E92:F92)</f>
        <v>6210</v>
      </c>
      <c r="H92" s="51"/>
      <c r="I92" s="15"/>
      <c r="J92" s="15"/>
      <c r="K92" s="15"/>
      <c r="L92" s="15"/>
      <c r="M92" s="15"/>
      <c r="N92" s="15"/>
      <c r="O92" s="15"/>
      <c r="P92" s="15"/>
    </row>
    <row r="93" spans="1:16" s="3" customFormat="1" ht="47.25">
      <c r="A93" s="45" t="s">
        <v>7</v>
      </c>
      <c r="B93" s="31" t="s">
        <v>203</v>
      </c>
      <c r="C93" s="61" t="s">
        <v>3</v>
      </c>
      <c r="D93" s="31" t="s">
        <v>64</v>
      </c>
      <c r="E93" s="62">
        <v>6210</v>
      </c>
      <c r="F93" s="62">
        <v>0</v>
      </c>
      <c r="G93" s="39">
        <f t="shared" si="0"/>
        <v>6210</v>
      </c>
      <c r="H93" s="51"/>
      <c r="I93" s="15"/>
      <c r="J93" s="15"/>
      <c r="K93" s="15"/>
      <c r="L93" s="15"/>
      <c r="M93" s="15"/>
      <c r="N93" s="15"/>
      <c r="O93" s="15"/>
      <c r="P93" s="15"/>
    </row>
    <row r="94" spans="1:16" s="3" customFormat="1" ht="15.75">
      <c r="A94" s="21" t="s">
        <v>393</v>
      </c>
      <c r="B94" s="9" t="s">
        <v>203</v>
      </c>
      <c r="C94" s="9" t="s">
        <v>100</v>
      </c>
      <c r="D94" s="9" t="s">
        <v>152</v>
      </c>
      <c r="E94" s="39">
        <f>SUM(E95,E101,E106,E110)</f>
        <v>4350000</v>
      </c>
      <c r="F94" s="39">
        <f>SUM(F95,F101,F106,F110)</f>
        <v>0</v>
      </c>
      <c r="G94" s="39">
        <f t="shared" si="0"/>
        <v>4350000</v>
      </c>
      <c r="H94" s="51"/>
      <c r="I94" s="15"/>
      <c r="J94" s="15"/>
      <c r="K94" s="15"/>
      <c r="L94" s="15"/>
      <c r="M94" s="15"/>
      <c r="N94" s="15"/>
      <c r="O94" s="15"/>
      <c r="P94" s="15"/>
    </row>
    <row r="95" spans="1:16" s="3" customFormat="1" ht="31.5">
      <c r="A95" s="24" t="s">
        <v>353</v>
      </c>
      <c r="B95" s="9" t="s">
        <v>203</v>
      </c>
      <c r="C95" s="9" t="s">
        <v>122</v>
      </c>
      <c r="D95" s="9" t="s">
        <v>152</v>
      </c>
      <c r="E95" s="39">
        <f>E96</f>
        <v>200000</v>
      </c>
      <c r="F95" s="39">
        <f>F96</f>
        <v>0</v>
      </c>
      <c r="G95" s="39">
        <f t="shared" si="0"/>
        <v>200000</v>
      </c>
      <c r="H95" s="51"/>
      <c r="I95" s="15"/>
      <c r="J95" s="15"/>
      <c r="K95" s="15"/>
      <c r="L95" s="15"/>
      <c r="M95" s="15"/>
      <c r="N95" s="15"/>
      <c r="O95" s="15"/>
      <c r="P95" s="15"/>
    </row>
    <row r="96" spans="1:16" s="3" customFormat="1" ht="15.75">
      <c r="A96" s="24" t="s">
        <v>129</v>
      </c>
      <c r="B96" s="9" t="s">
        <v>203</v>
      </c>
      <c r="C96" s="9" t="s">
        <v>128</v>
      </c>
      <c r="D96" s="9" t="s">
        <v>152</v>
      </c>
      <c r="E96" s="39">
        <f>SUM(E97,E99)</f>
        <v>200000</v>
      </c>
      <c r="F96" s="39">
        <f>SUM(F97,F99)</f>
        <v>0</v>
      </c>
      <c r="G96" s="39">
        <f t="shared" si="0"/>
        <v>200000</v>
      </c>
      <c r="H96" s="52"/>
      <c r="I96" s="15"/>
      <c r="J96" s="15"/>
      <c r="K96" s="15"/>
      <c r="L96" s="15"/>
      <c r="M96" s="15"/>
      <c r="N96" s="15"/>
      <c r="O96" s="15"/>
      <c r="P96" s="15"/>
    </row>
    <row r="97" spans="1:16" s="3" customFormat="1" ht="47.25">
      <c r="A97" s="21" t="s">
        <v>266</v>
      </c>
      <c r="B97" s="9" t="s">
        <v>203</v>
      </c>
      <c r="C97" s="9" t="s">
        <v>128</v>
      </c>
      <c r="D97" s="9" t="s">
        <v>267</v>
      </c>
      <c r="E97" s="39">
        <f>E98</f>
        <v>0</v>
      </c>
      <c r="F97" s="39">
        <f>F98</f>
        <v>200000</v>
      </c>
      <c r="G97" s="39">
        <f t="shared" si="0"/>
        <v>200000</v>
      </c>
      <c r="H97" s="52"/>
      <c r="I97" s="15"/>
      <c r="J97" s="15"/>
      <c r="K97" s="15"/>
      <c r="L97" s="15"/>
      <c r="M97" s="15"/>
      <c r="N97" s="15"/>
      <c r="O97" s="15"/>
      <c r="P97" s="15"/>
    </row>
    <row r="98" spans="1:16" s="3" customFormat="1" ht="47.25">
      <c r="A98" s="24" t="s">
        <v>335</v>
      </c>
      <c r="B98" s="9" t="s">
        <v>203</v>
      </c>
      <c r="C98" s="9" t="s">
        <v>128</v>
      </c>
      <c r="D98" s="9" t="s">
        <v>219</v>
      </c>
      <c r="E98" s="39"/>
      <c r="F98" s="39">
        <v>200000</v>
      </c>
      <c r="G98" s="39">
        <f t="shared" si="0"/>
        <v>200000</v>
      </c>
      <c r="H98" s="52"/>
      <c r="I98" s="15"/>
      <c r="J98" s="15"/>
      <c r="K98" s="15"/>
      <c r="L98" s="15"/>
      <c r="M98" s="15"/>
      <c r="N98" s="15"/>
      <c r="O98" s="15"/>
      <c r="P98" s="15"/>
    </row>
    <row r="99" spans="1:16" s="3" customFormat="1" ht="15.75">
      <c r="A99" s="45" t="s">
        <v>260</v>
      </c>
      <c r="B99" s="9" t="s">
        <v>203</v>
      </c>
      <c r="C99" s="9" t="s">
        <v>128</v>
      </c>
      <c r="D99" s="9" t="s">
        <v>91</v>
      </c>
      <c r="E99" s="39">
        <f>E100</f>
        <v>200000</v>
      </c>
      <c r="F99" s="39">
        <f>F100</f>
        <v>-200000</v>
      </c>
      <c r="G99" s="39">
        <f t="shared" si="0"/>
        <v>0</v>
      </c>
      <c r="H99" s="52"/>
      <c r="I99" s="15"/>
      <c r="J99" s="15"/>
      <c r="K99" s="15"/>
      <c r="L99" s="15"/>
      <c r="M99" s="15"/>
      <c r="N99" s="15"/>
      <c r="O99" s="15"/>
      <c r="P99" s="15"/>
    </row>
    <row r="100" spans="1:16" s="3" customFormat="1" ht="15.75">
      <c r="A100" s="45" t="s">
        <v>12</v>
      </c>
      <c r="B100" s="9" t="s">
        <v>203</v>
      </c>
      <c r="C100" s="9" t="s">
        <v>128</v>
      </c>
      <c r="D100" s="9" t="s">
        <v>13</v>
      </c>
      <c r="E100" s="39">
        <v>200000</v>
      </c>
      <c r="F100" s="39">
        <v>-200000</v>
      </c>
      <c r="G100" s="39">
        <f t="shared" si="0"/>
        <v>0</v>
      </c>
      <c r="H100" s="52"/>
      <c r="I100" s="15"/>
      <c r="J100" s="15"/>
      <c r="K100" s="15"/>
      <c r="L100" s="15"/>
      <c r="M100" s="15"/>
      <c r="N100" s="15"/>
      <c r="O100" s="15"/>
      <c r="P100" s="15"/>
    </row>
    <row r="101" spans="1:16" s="3" customFormat="1" ht="33.75" customHeight="1">
      <c r="A101" s="21" t="s">
        <v>354</v>
      </c>
      <c r="B101" s="9" t="s">
        <v>203</v>
      </c>
      <c r="C101" s="9" t="s">
        <v>140</v>
      </c>
      <c r="D101" s="9" t="s">
        <v>152</v>
      </c>
      <c r="E101" s="39">
        <f>SUM(E102,E104)</f>
        <v>3000000</v>
      </c>
      <c r="F101" s="39">
        <f>SUM(F102,F104)</f>
        <v>0</v>
      </c>
      <c r="G101" s="39">
        <f t="shared" si="0"/>
        <v>3000000</v>
      </c>
      <c r="H101" s="51"/>
      <c r="I101" s="15"/>
      <c r="J101" s="15"/>
      <c r="K101" s="15"/>
      <c r="L101" s="15"/>
      <c r="M101" s="15"/>
      <c r="N101" s="15"/>
      <c r="O101" s="15"/>
      <c r="P101" s="15"/>
    </row>
    <row r="102" spans="1:16" s="3" customFormat="1" ht="31.5">
      <c r="A102" s="45" t="s">
        <v>6</v>
      </c>
      <c r="B102" s="9" t="s">
        <v>203</v>
      </c>
      <c r="C102" s="9" t="s">
        <v>140</v>
      </c>
      <c r="D102" s="9" t="s">
        <v>63</v>
      </c>
      <c r="E102" s="39">
        <f>E103</f>
        <v>3000000</v>
      </c>
      <c r="F102" s="39">
        <f>F103</f>
        <v>-1900000</v>
      </c>
      <c r="G102" s="39">
        <f t="shared" si="0"/>
        <v>1100000</v>
      </c>
      <c r="H102" s="51"/>
      <c r="I102" s="15"/>
      <c r="J102" s="15"/>
      <c r="K102" s="15"/>
      <c r="L102" s="15"/>
      <c r="M102" s="15"/>
      <c r="N102" s="15"/>
      <c r="O102" s="15"/>
      <c r="P102" s="15"/>
    </row>
    <row r="103" spans="1:16" s="3" customFormat="1" ht="47.25">
      <c r="A103" s="45" t="s">
        <v>7</v>
      </c>
      <c r="B103" s="9" t="s">
        <v>203</v>
      </c>
      <c r="C103" s="9" t="s">
        <v>140</v>
      </c>
      <c r="D103" s="9" t="s">
        <v>64</v>
      </c>
      <c r="E103" s="39">
        <v>3000000</v>
      </c>
      <c r="F103" s="39">
        <f>-1000000-900000</f>
        <v>-1900000</v>
      </c>
      <c r="G103" s="39">
        <f t="shared" si="0"/>
        <v>1100000</v>
      </c>
      <c r="H103" s="51"/>
      <c r="I103" s="15"/>
      <c r="J103" s="15"/>
      <c r="K103" s="15"/>
      <c r="L103" s="15"/>
      <c r="M103" s="15"/>
      <c r="N103" s="15"/>
      <c r="O103" s="15"/>
      <c r="P103" s="15"/>
    </row>
    <row r="104" spans="1:16" s="3" customFormat="1" ht="15.75">
      <c r="A104" s="45" t="s">
        <v>260</v>
      </c>
      <c r="B104" s="9" t="s">
        <v>203</v>
      </c>
      <c r="C104" s="9" t="s">
        <v>140</v>
      </c>
      <c r="D104" s="9" t="s">
        <v>91</v>
      </c>
      <c r="E104" s="39">
        <f>E105</f>
        <v>0</v>
      </c>
      <c r="F104" s="39">
        <f>F105</f>
        <v>1900000</v>
      </c>
      <c r="G104" s="39">
        <f t="shared" si="0"/>
        <v>1900000</v>
      </c>
      <c r="H104" s="51"/>
      <c r="I104" s="15"/>
      <c r="J104" s="15"/>
      <c r="K104" s="15"/>
      <c r="L104" s="15"/>
      <c r="M104" s="15"/>
      <c r="N104" s="15"/>
      <c r="O104" s="15"/>
      <c r="P104" s="15"/>
    </row>
    <row r="105" spans="1:16" s="3" customFormat="1" ht="47.25">
      <c r="A105" s="45" t="s">
        <v>399</v>
      </c>
      <c r="B105" s="9" t="s">
        <v>203</v>
      </c>
      <c r="C105" s="9" t="s">
        <v>140</v>
      </c>
      <c r="D105" s="9" t="s">
        <v>261</v>
      </c>
      <c r="E105" s="39"/>
      <c r="F105" s="39">
        <f>1000000+900000</f>
        <v>1900000</v>
      </c>
      <c r="G105" s="39">
        <f t="shared" si="0"/>
        <v>1900000</v>
      </c>
      <c r="H105" s="51"/>
      <c r="I105" s="15"/>
      <c r="J105" s="15"/>
      <c r="K105" s="15"/>
      <c r="L105" s="15"/>
      <c r="M105" s="15"/>
      <c r="N105" s="15"/>
      <c r="O105" s="15"/>
      <c r="P105" s="15"/>
    </row>
    <row r="106" spans="1:16" s="3" customFormat="1" ht="31.5">
      <c r="A106" s="24" t="s">
        <v>363</v>
      </c>
      <c r="B106" s="9" t="s">
        <v>203</v>
      </c>
      <c r="C106" s="9" t="s">
        <v>20</v>
      </c>
      <c r="D106" s="9" t="s">
        <v>152</v>
      </c>
      <c r="E106" s="39">
        <f aca="true" t="shared" si="7" ref="E106:F108">E107</f>
        <v>400000</v>
      </c>
      <c r="F106" s="39">
        <f t="shared" si="7"/>
        <v>0</v>
      </c>
      <c r="G106" s="39">
        <f t="shared" si="0"/>
        <v>400000</v>
      </c>
      <c r="H106" s="51"/>
      <c r="I106" s="15"/>
      <c r="J106" s="15"/>
      <c r="K106" s="15"/>
      <c r="L106" s="15"/>
      <c r="M106" s="15"/>
      <c r="N106" s="15"/>
      <c r="O106" s="15"/>
      <c r="P106" s="15"/>
    </row>
    <row r="107" spans="1:16" s="3" customFormat="1" ht="15.75">
      <c r="A107" s="24" t="s">
        <v>387</v>
      </c>
      <c r="B107" s="9" t="s">
        <v>203</v>
      </c>
      <c r="C107" s="9" t="s">
        <v>329</v>
      </c>
      <c r="D107" s="9" t="s">
        <v>152</v>
      </c>
      <c r="E107" s="39">
        <f t="shared" si="7"/>
        <v>400000</v>
      </c>
      <c r="F107" s="39">
        <f t="shared" si="7"/>
        <v>0</v>
      </c>
      <c r="G107" s="39">
        <f t="shared" si="0"/>
        <v>400000</v>
      </c>
      <c r="H107" s="51"/>
      <c r="I107" s="15"/>
      <c r="J107" s="15"/>
      <c r="K107" s="15"/>
      <c r="L107" s="15"/>
      <c r="M107" s="15"/>
      <c r="N107" s="15"/>
      <c r="O107" s="15"/>
      <c r="P107" s="15"/>
    </row>
    <row r="108" spans="1:16" s="3" customFormat="1" ht="31.5">
      <c r="A108" s="21" t="s">
        <v>275</v>
      </c>
      <c r="B108" s="9" t="s">
        <v>203</v>
      </c>
      <c r="C108" s="9" t="s">
        <v>329</v>
      </c>
      <c r="D108" s="9" t="s">
        <v>274</v>
      </c>
      <c r="E108" s="39">
        <f t="shared" si="7"/>
        <v>400000</v>
      </c>
      <c r="F108" s="39">
        <f t="shared" si="7"/>
        <v>0</v>
      </c>
      <c r="G108" s="39">
        <f t="shared" si="0"/>
        <v>400000</v>
      </c>
      <c r="H108" s="51"/>
      <c r="I108" s="15"/>
      <c r="J108" s="15"/>
      <c r="K108" s="15"/>
      <c r="L108" s="15"/>
      <c r="M108" s="15"/>
      <c r="N108" s="15"/>
      <c r="O108" s="15"/>
      <c r="P108" s="15"/>
    </row>
    <row r="109" spans="1:16" s="3" customFormat="1" ht="31.5">
      <c r="A109" s="24" t="s">
        <v>278</v>
      </c>
      <c r="B109" s="9" t="s">
        <v>203</v>
      </c>
      <c r="C109" s="9" t="s">
        <v>329</v>
      </c>
      <c r="D109" s="9" t="s">
        <v>279</v>
      </c>
      <c r="E109" s="39">
        <v>400000</v>
      </c>
      <c r="F109" s="39">
        <v>0</v>
      </c>
      <c r="G109" s="39">
        <f t="shared" si="0"/>
        <v>400000</v>
      </c>
      <c r="H109" s="51"/>
      <c r="I109" s="15"/>
      <c r="J109" s="15"/>
      <c r="K109" s="15"/>
      <c r="L109" s="15"/>
      <c r="M109" s="15"/>
      <c r="N109" s="15"/>
      <c r="O109" s="15"/>
      <c r="P109" s="15"/>
    </row>
    <row r="110" spans="1:16" s="3" customFormat="1" ht="47.25">
      <c r="A110" s="45" t="s">
        <v>355</v>
      </c>
      <c r="B110" s="9" t="s">
        <v>203</v>
      </c>
      <c r="C110" s="9" t="s">
        <v>212</v>
      </c>
      <c r="D110" s="9" t="s">
        <v>152</v>
      </c>
      <c r="E110" s="39">
        <f>SUM(E111,E113)</f>
        <v>750000</v>
      </c>
      <c r="F110" s="39">
        <f>SUM(F111,F113)</f>
        <v>0</v>
      </c>
      <c r="G110" s="39">
        <f t="shared" si="0"/>
        <v>750000</v>
      </c>
      <c r="H110" s="51"/>
      <c r="I110" s="15"/>
      <c r="J110" s="15"/>
      <c r="K110" s="15"/>
      <c r="L110" s="15"/>
      <c r="M110" s="15"/>
      <c r="N110" s="15"/>
      <c r="O110" s="15"/>
      <c r="P110" s="15"/>
    </row>
    <row r="111" spans="1:16" s="3" customFormat="1" ht="47.25">
      <c r="A111" s="21" t="s">
        <v>266</v>
      </c>
      <c r="B111" s="9" t="s">
        <v>203</v>
      </c>
      <c r="C111" s="9" t="s">
        <v>212</v>
      </c>
      <c r="D111" s="9" t="s">
        <v>267</v>
      </c>
      <c r="E111" s="39">
        <f>E112</f>
        <v>0</v>
      </c>
      <c r="F111" s="39">
        <f>F112</f>
        <v>750000</v>
      </c>
      <c r="G111" s="39">
        <f t="shared" si="0"/>
        <v>750000</v>
      </c>
      <c r="H111" s="51"/>
      <c r="I111" s="15"/>
      <c r="J111" s="15"/>
      <c r="K111" s="15"/>
      <c r="L111" s="15"/>
      <c r="M111" s="15"/>
      <c r="N111" s="15"/>
      <c r="O111" s="15"/>
      <c r="P111" s="15"/>
    </row>
    <row r="112" spans="1:16" s="3" customFormat="1" ht="47.25">
      <c r="A112" s="24" t="s">
        <v>335</v>
      </c>
      <c r="B112" s="9" t="s">
        <v>203</v>
      </c>
      <c r="C112" s="9" t="s">
        <v>212</v>
      </c>
      <c r="D112" s="9" t="s">
        <v>219</v>
      </c>
      <c r="E112" s="39"/>
      <c r="F112" s="39">
        <v>750000</v>
      </c>
      <c r="G112" s="39">
        <f t="shared" si="0"/>
        <v>750000</v>
      </c>
      <c r="H112" s="51"/>
      <c r="I112" s="15"/>
      <c r="J112" s="15"/>
      <c r="K112" s="15"/>
      <c r="L112" s="15"/>
      <c r="M112" s="15"/>
      <c r="N112" s="15"/>
      <c r="O112" s="15"/>
      <c r="P112" s="15"/>
    </row>
    <row r="113" spans="1:16" s="3" customFormat="1" ht="15.75">
      <c r="A113" s="45" t="s">
        <v>260</v>
      </c>
      <c r="B113" s="9" t="s">
        <v>203</v>
      </c>
      <c r="C113" s="9" t="s">
        <v>212</v>
      </c>
      <c r="D113" s="9" t="s">
        <v>91</v>
      </c>
      <c r="E113" s="39">
        <f>E114</f>
        <v>750000</v>
      </c>
      <c r="F113" s="39">
        <f>F114</f>
        <v>-750000</v>
      </c>
      <c r="G113" s="39">
        <f t="shared" si="0"/>
        <v>0</v>
      </c>
      <c r="H113" s="51"/>
      <c r="I113" s="15"/>
      <c r="J113" s="15"/>
      <c r="K113" s="15"/>
      <c r="L113" s="15"/>
      <c r="M113" s="15"/>
      <c r="N113" s="15"/>
      <c r="O113" s="15"/>
      <c r="P113" s="15"/>
    </row>
    <row r="114" spans="1:16" s="3" customFormat="1" ht="15.75">
      <c r="A114" s="45" t="s">
        <v>12</v>
      </c>
      <c r="B114" s="9" t="s">
        <v>203</v>
      </c>
      <c r="C114" s="9" t="s">
        <v>212</v>
      </c>
      <c r="D114" s="9" t="s">
        <v>13</v>
      </c>
      <c r="E114" s="39">
        <v>750000</v>
      </c>
      <c r="F114" s="39">
        <v>-750000</v>
      </c>
      <c r="G114" s="39">
        <f t="shared" si="0"/>
        <v>0</v>
      </c>
      <c r="H114" s="51"/>
      <c r="I114" s="15"/>
      <c r="J114" s="15"/>
      <c r="K114" s="15"/>
      <c r="L114" s="15"/>
      <c r="M114" s="15"/>
      <c r="N114" s="15"/>
      <c r="O114" s="15"/>
      <c r="P114" s="15"/>
    </row>
    <row r="115" spans="1:16" s="3" customFormat="1" ht="15.75">
      <c r="A115" s="21" t="s">
        <v>348</v>
      </c>
      <c r="B115" s="9" t="s">
        <v>203</v>
      </c>
      <c r="C115" s="9" t="s">
        <v>349</v>
      </c>
      <c r="D115" s="9" t="s">
        <v>152</v>
      </c>
      <c r="E115" s="39">
        <f>E116</f>
        <v>4149681</v>
      </c>
      <c r="F115" s="39">
        <f>F116</f>
        <v>0</v>
      </c>
      <c r="G115" s="39">
        <f t="shared" si="0"/>
        <v>4149681</v>
      </c>
      <c r="H115" s="51"/>
      <c r="I115" s="15"/>
      <c r="J115" s="15"/>
      <c r="K115" s="15"/>
      <c r="L115" s="15"/>
      <c r="M115" s="15"/>
      <c r="N115" s="15"/>
      <c r="O115" s="15"/>
      <c r="P115" s="15"/>
    </row>
    <row r="116" spans="1:16" s="3" customFormat="1" ht="47.25">
      <c r="A116" s="21" t="s">
        <v>433</v>
      </c>
      <c r="B116" s="9" t="s">
        <v>203</v>
      </c>
      <c r="C116" s="9" t="s">
        <v>432</v>
      </c>
      <c r="D116" s="9" t="s">
        <v>152</v>
      </c>
      <c r="E116" s="39">
        <f>SUM(E117,E119)</f>
        <v>4149681</v>
      </c>
      <c r="F116" s="39">
        <f>SUM(F117,F119)</f>
        <v>0</v>
      </c>
      <c r="G116" s="39">
        <f t="shared" si="0"/>
        <v>4149681</v>
      </c>
      <c r="H116" s="51"/>
      <c r="I116" s="15"/>
      <c r="J116" s="15"/>
      <c r="K116" s="15"/>
      <c r="L116" s="15"/>
      <c r="M116" s="15"/>
      <c r="N116" s="15"/>
      <c r="O116" s="15"/>
      <c r="P116" s="15"/>
    </row>
    <row r="117" spans="1:16" s="3" customFormat="1" ht="78.75">
      <c r="A117" s="21" t="s">
        <v>4</v>
      </c>
      <c r="B117" s="9" t="s">
        <v>203</v>
      </c>
      <c r="C117" s="9" t="s">
        <v>432</v>
      </c>
      <c r="D117" s="10" t="s">
        <v>272</v>
      </c>
      <c r="E117" s="39">
        <f>E118</f>
        <v>3032848</v>
      </c>
      <c r="F117" s="39">
        <f>F118</f>
        <v>347387.67000000004</v>
      </c>
      <c r="G117" s="39">
        <f t="shared" si="0"/>
        <v>3380235.67</v>
      </c>
      <c r="H117" s="51"/>
      <c r="I117" s="15"/>
      <c r="J117" s="15"/>
      <c r="K117" s="15"/>
      <c r="L117" s="15"/>
      <c r="M117" s="15"/>
      <c r="N117" s="15"/>
      <c r="O117" s="15"/>
      <c r="P117" s="15"/>
    </row>
    <row r="118" spans="1:16" s="3" customFormat="1" ht="31.5">
      <c r="A118" s="21" t="s">
        <v>5</v>
      </c>
      <c r="B118" s="9" t="s">
        <v>203</v>
      </c>
      <c r="C118" s="9" t="s">
        <v>432</v>
      </c>
      <c r="D118" s="10" t="s">
        <v>273</v>
      </c>
      <c r="E118" s="39">
        <v>3032848</v>
      </c>
      <c r="F118" s="39">
        <f>247628+88587.02+11172.65</f>
        <v>347387.67000000004</v>
      </c>
      <c r="G118" s="39">
        <f t="shared" si="0"/>
        <v>3380235.67</v>
      </c>
      <c r="H118" s="51"/>
      <c r="I118" s="15"/>
      <c r="J118" s="15"/>
      <c r="K118" s="15"/>
      <c r="L118" s="15"/>
      <c r="M118" s="15"/>
      <c r="N118" s="15"/>
      <c r="O118" s="15"/>
      <c r="P118" s="15"/>
    </row>
    <row r="119" spans="1:16" s="3" customFormat="1" ht="31.5">
      <c r="A119" s="45" t="s">
        <v>6</v>
      </c>
      <c r="B119" s="9" t="s">
        <v>203</v>
      </c>
      <c r="C119" s="9" t="s">
        <v>432</v>
      </c>
      <c r="D119" s="10" t="s">
        <v>63</v>
      </c>
      <c r="E119" s="64">
        <f>E120</f>
        <v>1116833</v>
      </c>
      <c r="F119" s="64">
        <f>F120</f>
        <v>-347387.67000000004</v>
      </c>
      <c r="G119" s="39">
        <f t="shared" si="0"/>
        <v>769445.33</v>
      </c>
      <c r="H119" s="51"/>
      <c r="I119" s="15"/>
      <c r="J119" s="15"/>
      <c r="K119" s="15"/>
      <c r="L119" s="15"/>
      <c r="M119" s="15"/>
      <c r="N119" s="15"/>
      <c r="O119" s="15"/>
      <c r="P119" s="15"/>
    </row>
    <row r="120" spans="1:16" s="3" customFormat="1" ht="47.25">
      <c r="A120" s="45" t="s">
        <v>7</v>
      </c>
      <c r="B120" s="9" t="s">
        <v>203</v>
      </c>
      <c r="C120" s="9" t="s">
        <v>432</v>
      </c>
      <c r="D120" s="10" t="s">
        <v>64</v>
      </c>
      <c r="E120" s="64">
        <v>1116833</v>
      </c>
      <c r="F120" s="64">
        <f>-247628-88587.02-11172.65</f>
        <v>-347387.67000000004</v>
      </c>
      <c r="G120" s="39">
        <f t="shared" si="0"/>
        <v>769445.33</v>
      </c>
      <c r="H120" s="51"/>
      <c r="I120" s="15"/>
      <c r="J120" s="15"/>
      <c r="K120" s="15"/>
      <c r="L120" s="15"/>
      <c r="M120" s="15"/>
      <c r="N120" s="15"/>
      <c r="O120" s="15"/>
      <c r="P120" s="15"/>
    </row>
    <row r="121" spans="1:16" s="3" customFormat="1" ht="31.5">
      <c r="A121" s="21" t="s">
        <v>71</v>
      </c>
      <c r="B121" s="9" t="s">
        <v>203</v>
      </c>
      <c r="C121" s="9" t="s">
        <v>72</v>
      </c>
      <c r="D121" s="9" t="s">
        <v>152</v>
      </c>
      <c r="E121" s="39">
        <f>SUM(E122,E125,E134)</f>
        <v>35670700</v>
      </c>
      <c r="F121" s="39">
        <f>SUM(F122,F125,F134)</f>
        <v>0</v>
      </c>
      <c r="G121" s="39">
        <f t="shared" si="0"/>
        <v>35670700</v>
      </c>
      <c r="H121" s="51"/>
      <c r="I121" s="15"/>
      <c r="J121" s="15"/>
      <c r="K121" s="15"/>
      <c r="L121" s="15"/>
      <c r="M121" s="15"/>
      <c r="N121" s="15"/>
      <c r="O121" s="15"/>
      <c r="P121" s="15"/>
    </row>
    <row r="122" spans="1:16" s="3" customFormat="1" ht="47.25">
      <c r="A122" s="21" t="s">
        <v>283</v>
      </c>
      <c r="B122" s="9" t="s">
        <v>203</v>
      </c>
      <c r="C122" s="9" t="s">
        <v>53</v>
      </c>
      <c r="D122" s="9" t="s">
        <v>152</v>
      </c>
      <c r="E122" s="39">
        <f>E123</f>
        <v>1050000</v>
      </c>
      <c r="F122" s="39">
        <f>F123</f>
        <v>0</v>
      </c>
      <c r="G122" s="39">
        <f t="shared" si="0"/>
        <v>1050000</v>
      </c>
      <c r="H122" s="51"/>
      <c r="I122" s="15"/>
      <c r="J122" s="15"/>
      <c r="K122" s="15"/>
      <c r="L122" s="15"/>
      <c r="M122" s="15"/>
      <c r="N122" s="15"/>
      <c r="O122" s="15"/>
      <c r="P122" s="15"/>
    </row>
    <row r="123" spans="1:16" s="3" customFormat="1" ht="31.5">
      <c r="A123" s="45" t="s">
        <v>6</v>
      </c>
      <c r="B123" s="9" t="s">
        <v>203</v>
      </c>
      <c r="C123" s="9" t="s">
        <v>53</v>
      </c>
      <c r="D123" s="9" t="s">
        <v>63</v>
      </c>
      <c r="E123" s="39">
        <f>E124</f>
        <v>1050000</v>
      </c>
      <c r="F123" s="39">
        <f>F124</f>
        <v>0</v>
      </c>
      <c r="G123" s="39">
        <f t="shared" si="0"/>
        <v>1050000</v>
      </c>
      <c r="H123" s="51"/>
      <c r="I123" s="15"/>
      <c r="J123" s="15"/>
      <c r="K123" s="15"/>
      <c r="L123" s="15"/>
      <c r="M123" s="15"/>
      <c r="N123" s="15"/>
      <c r="O123" s="15"/>
      <c r="P123" s="15"/>
    </row>
    <row r="124" spans="1:16" s="3" customFormat="1" ht="47.25">
      <c r="A124" s="45" t="s">
        <v>7</v>
      </c>
      <c r="B124" s="9" t="s">
        <v>203</v>
      </c>
      <c r="C124" s="9" t="s">
        <v>53</v>
      </c>
      <c r="D124" s="9" t="s">
        <v>64</v>
      </c>
      <c r="E124" s="39">
        <v>1050000</v>
      </c>
      <c r="F124" s="39">
        <v>0</v>
      </c>
      <c r="G124" s="39">
        <f t="shared" si="0"/>
        <v>1050000</v>
      </c>
      <c r="H124" s="51"/>
      <c r="I124" s="15"/>
      <c r="J124" s="15"/>
      <c r="K124" s="15"/>
      <c r="L124" s="15"/>
      <c r="M124" s="15"/>
      <c r="N124" s="15"/>
      <c r="O124" s="15"/>
      <c r="P124" s="15"/>
    </row>
    <row r="125" spans="1:16" s="3" customFormat="1" ht="32.25" customHeight="1">
      <c r="A125" s="21" t="s">
        <v>356</v>
      </c>
      <c r="B125" s="9" t="s">
        <v>203</v>
      </c>
      <c r="C125" s="9" t="s">
        <v>290</v>
      </c>
      <c r="D125" s="9" t="s">
        <v>152</v>
      </c>
      <c r="E125" s="39">
        <f>SUM(E126,E131)</f>
        <v>8300000</v>
      </c>
      <c r="F125" s="39">
        <f>SUM(F126,F131)</f>
        <v>0</v>
      </c>
      <c r="G125" s="39">
        <f t="shared" si="0"/>
        <v>8300000</v>
      </c>
      <c r="H125" s="51"/>
      <c r="I125" s="15"/>
      <c r="J125" s="15"/>
      <c r="K125" s="15"/>
      <c r="L125" s="15"/>
      <c r="M125" s="15"/>
      <c r="N125" s="15"/>
      <c r="O125" s="15"/>
      <c r="P125" s="15"/>
    </row>
    <row r="126" spans="1:16" s="3" customFormat="1" ht="47.25">
      <c r="A126" s="21" t="s">
        <v>214</v>
      </c>
      <c r="B126" s="9" t="s">
        <v>203</v>
      </c>
      <c r="C126" s="9" t="s">
        <v>291</v>
      </c>
      <c r="D126" s="9" t="s">
        <v>152</v>
      </c>
      <c r="E126" s="39">
        <f>E127+E129</f>
        <v>6300000</v>
      </c>
      <c r="F126" s="39">
        <f>F127+F129</f>
        <v>0</v>
      </c>
      <c r="G126" s="39">
        <f aca="true" t="shared" si="8" ref="G126:G261">SUM(E126:F126)</f>
        <v>6300000</v>
      </c>
      <c r="H126" s="51"/>
      <c r="I126" s="15"/>
      <c r="J126" s="15"/>
      <c r="K126" s="15"/>
      <c r="L126" s="15"/>
      <c r="M126" s="15"/>
      <c r="N126" s="15"/>
      <c r="O126" s="15"/>
      <c r="P126" s="15"/>
    </row>
    <row r="127" spans="1:16" s="3" customFormat="1" ht="31.5">
      <c r="A127" s="45" t="s">
        <v>6</v>
      </c>
      <c r="B127" s="9" t="s">
        <v>203</v>
      </c>
      <c r="C127" s="9" t="s">
        <v>291</v>
      </c>
      <c r="D127" s="9" t="s">
        <v>63</v>
      </c>
      <c r="E127" s="39">
        <f>E128</f>
        <v>6297580</v>
      </c>
      <c r="F127" s="39">
        <f>F128</f>
        <v>0</v>
      </c>
      <c r="G127" s="39">
        <f t="shared" si="8"/>
        <v>6297580</v>
      </c>
      <c r="H127" s="51"/>
      <c r="I127" s="15"/>
      <c r="J127" s="15"/>
      <c r="K127" s="15"/>
      <c r="L127" s="15"/>
      <c r="M127" s="15"/>
      <c r="N127" s="15"/>
      <c r="O127" s="15"/>
      <c r="P127" s="15"/>
    </row>
    <row r="128" spans="1:16" s="3" customFormat="1" ht="47.25">
      <c r="A128" s="45" t="s">
        <v>7</v>
      </c>
      <c r="B128" s="9" t="s">
        <v>203</v>
      </c>
      <c r="C128" s="9" t="s">
        <v>291</v>
      </c>
      <c r="D128" s="9" t="s">
        <v>64</v>
      </c>
      <c r="E128" s="39">
        <v>6297580</v>
      </c>
      <c r="F128" s="39">
        <v>0</v>
      </c>
      <c r="G128" s="39">
        <f t="shared" si="8"/>
        <v>6297580</v>
      </c>
      <c r="H128" s="51"/>
      <c r="I128" s="15"/>
      <c r="J128" s="15"/>
      <c r="K128" s="15"/>
      <c r="L128" s="15"/>
      <c r="M128" s="15"/>
      <c r="N128" s="15"/>
      <c r="O128" s="15"/>
      <c r="P128" s="15"/>
    </row>
    <row r="129" spans="1:16" s="3" customFormat="1" ht="15.75">
      <c r="A129" s="45" t="s">
        <v>260</v>
      </c>
      <c r="B129" s="9" t="s">
        <v>203</v>
      </c>
      <c r="C129" s="9" t="s">
        <v>291</v>
      </c>
      <c r="D129" s="49">
        <v>800</v>
      </c>
      <c r="E129" s="39">
        <f>E130</f>
        <v>2420</v>
      </c>
      <c r="F129" s="39">
        <f>F130</f>
        <v>0</v>
      </c>
      <c r="G129" s="39">
        <f t="shared" si="8"/>
        <v>2420</v>
      </c>
      <c r="H129" s="51"/>
      <c r="I129" s="15"/>
      <c r="J129" s="15"/>
      <c r="K129" s="15"/>
      <c r="L129" s="15"/>
      <c r="M129" s="15"/>
      <c r="N129" s="15"/>
      <c r="O129" s="15"/>
      <c r="P129" s="15"/>
    </row>
    <row r="130" spans="1:16" s="3" customFormat="1" ht="15.75">
      <c r="A130" s="45" t="s">
        <v>376</v>
      </c>
      <c r="B130" s="9" t="s">
        <v>203</v>
      </c>
      <c r="C130" s="9" t="s">
        <v>291</v>
      </c>
      <c r="D130" s="49">
        <v>850</v>
      </c>
      <c r="E130" s="39">
        <v>2420</v>
      </c>
      <c r="F130" s="39">
        <v>0</v>
      </c>
      <c r="G130" s="39">
        <f t="shared" si="8"/>
        <v>2420</v>
      </c>
      <c r="H130" s="51"/>
      <c r="I130" s="15"/>
      <c r="J130" s="15"/>
      <c r="K130" s="15"/>
      <c r="L130" s="15"/>
      <c r="M130" s="15"/>
      <c r="N130" s="15"/>
      <c r="O130" s="15"/>
      <c r="P130" s="15"/>
    </row>
    <row r="131" spans="1:16" s="1" customFormat="1" ht="34.5" customHeight="1">
      <c r="A131" s="21" t="s">
        <v>402</v>
      </c>
      <c r="B131" s="9" t="s">
        <v>203</v>
      </c>
      <c r="C131" s="9" t="s">
        <v>292</v>
      </c>
      <c r="D131" s="9" t="s">
        <v>152</v>
      </c>
      <c r="E131" s="39">
        <f>E132</f>
        <v>2000000</v>
      </c>
      <c r="F131" s="39">
        <f>F132</f>
        <v>0</v>
      </c>
      <c r="G131" s="39">
        <f t="shared" si="8"/>
        <v>2000000</v>
      </c>
      <c r="H131" s="51"/>
      <c r="I131" s="15"/>
      <c r="J131" s="15"/>
      <c r="K131" s="15"/>
      <c r="L131" s="15"/>
      <c r="M131" s="14"/>
      <c r="N131" s="14"/>
      <c r="O131" s="14"/>
      <c r="P131" s="14"/>
    </row>
    <row r="132" spans="1:16" s="3" customFormat="1" ht="31.5">
      <c r="A132" s="45" t="s">
        <v>6</v>
      </c>
      <c r="B132" s="9" t="s">
        <v>203</v>
      </c>
      <c r="C132" s="9" t="s">
        <v>292</v>
      </c>
      <c r="D132" s="9" t="s">
        <v>63</v>
      </c>
      <c r="E132" s="39">
        <f>E133</f>
        <v>2000000</v>
      </c>
      <c r="F132" s="39">
        <f>F133</f>
        <v>0</v>
      </c>
      <c r="G132" s="39">
        <f t="shared" si="8"/>
        <v>2000000</v>
      </c>
      <c r="H132" s="51"/>
      <c r="I132" s="15"/>
      <c r="J132" s="15"/>
      <c r="K132" s="15"/>
      <c r="L132" s="15"/>
      <c r="M132" s="15"/>
      <c r="N132" s="15"/>
      <c r="O132" s="15"/>
      <c r="P132" s="15"/>
    </row>
    <row r="133" spans="1:16" s="3" customFormat="1" ht="47.25">
      <c r="A133" s="45" t="s">
        <v>7</v>
      </c>
      <c r="B133" s="9" t="s">
        <v>203</v>
      </c>
      <c r="C133" s="9" t="s">
        <v>292</v>
      </c>
      <c r="D133" s="9" t="s">
        <v>64</v>
      </c>
      <c r="E133" s="39">
        <v>2000000</v>
      </c>
      <c r="F133" s="39">
        <v>0</v>
      </c>
      <c r="G133" s="39">
        <f t="shared" si="8"/>
        <v>2000000</v>
      </c>
      <c r="H133" s="51"/>
      <c r="I133" s="15"/>
      <c r="J133" s="15"/>
      <c r="K133" s="15"/>
      <c r="L133" s="15"/>
      <c r="M133" s="15"/>
      <c r="N133" s="15"/>
      <c r="O133" s="15"/>
      <c r="P133" s="15"/>
    </row>
    <row r="134" spans="1:16" s="3" customFormat="1" ht="47.25">
      <c r="A134" s="45" t="s">
        <v>466</v>
      </c>
      <c r="B134" s="9" t="s">
        <v>203</v>
      </c>
      <c r="C134" s="9" t="s">
        <v>467</v>
      </c>
      <c r="D134" s="9" t="s">
        <v>152</v>
      </c>
      <c r="E134" s="39">
        <f>E135</f>
        <v>26320700</v>
      </c>
      <c r="F134" s="39">
        <f>F135</f>
        <v>0</v>
      </c>
      <c r="G134" s="39">
        <f t="shared" si="8"/>
        <v>26320700</v>
      </c>
      <c r="H134" s="51"/>
      <c r="I134" s="15"/>
      <c r="J134" s="15"/>
      <c r="K134" s="15"/>
      <c r="L134" s="15"/>
      <c r="M134" s="15"/>
      <c r="N134" s="15"/>
      <c r="O134" s="15"/>
      <c r="P134" s="15"/>
    </row>
    <row r="135" spans="1:16" s="3" customFormat="1" ht="63">
      <c r="A135" s="45" t="s">
        <v>403</v>
      </c>
      <c r="B135" s="9" t="s">
        <v>203</v>
      </c>
      <c r="C135" s="9" t="s">
        <v>468</v>
      </c>
      <c r="D135" s="9" t="s">
        <v>152</v>
      </c>
      <c r="E135" s="39">
        <f>E136+E138+E140</f>
        <v>26320700</v>
      </c>
      <c r="F135" s="39">
        <f>F136+F138+F140</f>
        <v>0</v>
      </c>
      <c r="G135" s="39">
        <f t="shared" si="8"/>
        <v>26320700</v>
      </c>
      <c r="H135" s="51"/>
      <c r="I135" s="15"/>
      <c r="J135" s="15"/>
      <c r="K135" s="15"/>
      <c r="L135" s="15"/>
      <c r="M135" s="15"/>
      <c r="N135" s="15"/>
      <c r="O135" s="15"/>
      <c r="P135" s="15"/>
    </row>
    <row r="136" spans="1:16" s="3" customFormat="1" ht="78.75">
      <c r="A136" s="21" t="s">
        <v>4</v>
      </c>
      <c r="B136" s="9" t="s">
        <v>203</v>
      </c>
      <c r="C136" s="9" t="s">
        <v>468</v>
      </c>
      <c r="D136" s="49" t="s">
        <v>272</v>
      </c>
      <c r="E136" s="39">
        <f>E137</f>
        <v>21699500</v>
      </c>
      <c r="F136" s="39">
        <f>F137</f>
        <v>-84068</v>
      </c>
      <c r="G136" s="39">
        <f t="shared" si="8"/>
        <v>21615432</v>
      </c>
      <c r="H136" s="51"/>
      <c r="I136" s="15"/>
      <c r="J136" s="15"/>
      <c r="K136" s="15"/>
      <c r="L136" s="15"/>
      <c r="M136" s="15"/>
      <c r="N136" s="15"/>
      <c r="O136" s="15"/>
      <c r="P136" s="15"/>
    </row>
    <row r="137" spans="1:16" s="3" customFormat="1" ht="31.5">
      <c r="A137" s="21" t="s">
        <v>396</v>
      </c>
      <c r="B137" s="9" t="s">
        <v>203</v>
      </c>
      <c r="C137" s="9" t="s">
        <v>468</v>
      </c>
      <c r="D137" s="49">
        <v>110</v>
      </c>
      <c r="E137" s="39">
        <v>21699500</v>
      </c>
      <c r="F137" s="39">
        <v>-84068</v>
      </c>
      <c r="G137" s="39">
        <f t="shared" si="8"/>
        <v>21615432</v>
      </c>
      <c r="H137" s="51"/>
      <c r="I137" s="15"/>
      <c r="J137" s="15"/>
      <c r="K137" s="15"/>
      <c r="L137" s="15"/>
      <c r="M137" s="15"/>
      <c r="N137" s="15"/>
      <c r="O137" s="15"/>
      <c r="P137" s="15"/>
    </row>
    <row r="138" spans="1:16" s="3" customFormat="1" ht="31.5">
      <c r="A138" s="45" t="s">
        <v>6</v>
      </c>
      <c r="B138" s="9" t="s">
        <v>203</v>
      </c>
      <c r="C138" s="9" t="s">
        <v>468</v>
      </c>
      <c r="D138" s="49" t="s">
        <v>63</v>
      </c>
      <c r="E138" s="39">
        <f>E139</f>
        <v>4486200</v>
      </c>
      <c r="F138" s="39">
        <f>F139</f>
        <v>84068</v>
      </c>
      <c r="G138" s="39">
        <f>SUM(E138:F138)</f>
        <v>4570268</v>
      </c>
      <c r="H138" s="51"/>
      <c r="I138" s="15"/>
      <c r="J138" s="15"/>
      <c r="K138" s="15"/>
      <c r="L138" s="15"/>
      <c r="M138" s="15"/>
      <c r="N138" s="15"/>
      <c r="O138" s="15"/>
      <c r="P138" s="15"/>
    </row>
    <row r="139" spans="1:16" s="3" customFormat="1" ht="47.25">
      <c r="A139" s="45" t="s">
        <v>7</v>
      </c>
      <c r="B139" s="9" t="s">
        <v>203</v>
      </c>
      <c r="C139" s="9" t="s">
        <v>468</v>
      </c>
      <c r="D139" s="49" t="s">
        <v>64</v>
      </c>
      <c r="E139" s="39">
        <v>4486200</v>
      </c>
      <c r="F139" s="39">
        <v>84068</v>
      </c>
      <c r="G139" s="39">
        <f t="shared" si="8"/>
        <v>4570268</v>
      </c>
      <c r="H139" s="51"/>
      <c r="I139" s="15"/>
      <c r="J139" s="15"/>
      <c r="K139" s="15"/>
      <c r="L139" s="15"/>
      <c r="M139" s="15"/>
      <c r="N139" s="15"/>
      <c r="O139" s="15"/>
      <c r="P139" s="15"/>
    </row>
    <row r="140" spans="1:16" s="3" customFormat="1" ht="15.75">
      <c r="A140" s="45" t="s">
        <v>260</v>
      </c>
      <c r="B140" s="9" t="s">
        <v>203</v>
      </c>
      <c r="C140" s="9" t="s">
        <v>468</v>
      </c>
      <c r="D140" s="49">
        <v>800</v>
      </c>
      <c r="E140" s="39">
        <f>E141</f>
        <v>135000</v>
      </c>
      <c r="F140" s="39">
        <f>F141</f>
        <v>0</v>
      </c>
      <c r="G140" s="39">
        <f t="shared" si="8"/>
        <v>135000</v>
      </c>
      <c r="H140" s="51"/>
      <c r="I140" s="15"/>
      <c r="J140" s="15"/>
      <c r="K140" s="15"/>
      <c r="L140" s="15"/>
      <c r="M140" s="15"/>
      <c r="N140" s="15"/>
      <c r="O140" s="15"/>
      <c r="P140" s="15"/>
    </row>
    <row r="141" spans="1:16" s="3" customFormat="1" ht="15.75">
      <c r="A141" s="45" t="s">
        <v>376</v>
      </c>
      <c r="B141" s="9" t="s">
        <v>203</v>
      </c>
      <c r="C141" s="9" t="s">
        <v>468</v>
      </c>
      <c r="D141" s="49">
        <v>850</v>
      </c>
      <c r="E141" s="39">
        <v>135000</v>
      </c>
      <c r="F141" s="39">
        <v>0</v>
      </c>
      <c r="G141" s="39">
        <f t="shared" si="8"/>
        <v>135000</v>
      </c>
      <c r="H141" s="51"/>
      <c r="I141" s="15"/>
      <c r="J141" s="15"/>
      <c r="K141" s="15"/>
      <c r="L141" s="15"/>
      <c r="M141" s="15"/>
      <c r="N141" s="15"/>
      <c r="O141" s="15"/>
      <c r="P141" s="15"/>
    </row>
    <row r="142" spans="1:16" s="3" customFormat="1" ht="31.5">
      <c r="A142" s="23" t="s">
        <v>232</v>
      </c>
      <c r="B142" s="6" t="s">
        <v>231</v>
      </c>
      <c r="C142" s="6" t="s">
        <v>153</v>
      </c>
      <c r="D142" s="6" t="s">
        <v>152</v>
      </c>
      <c r="E142" s="42">
        <f>SUM(E143,E161)</f>
        <v>20856905.66</v>
      </c>
      <c r="F142" s="42">
        <f>SUM(F143,F161)</f>
        <v>38520000</v>
      </c>
      <c r="G142" s="42">
        <f t="shared" si="8"/>
        <v>59376905.66</v>
      </c>
      <c r="H142" s="51"/>
      <c r="I142" s="15"/>
      <c r="J142" s="15"/>
      <c r="K142" s="15"/>
      <c r="L142" s="15"/>
      <c r="M142" s="15"/>
      <c r="N142" s="15"/>
      <c r="O142" s="15"/>
      <c r="P142" s="15"/>
    </row>
    <row r="143" spans="1:16" s="3" customFormat="1" ht="46.5" customHeight="1">
      <c r="A143" s="29" t="s">
        <v>95</v>
      </c>
      <c r="B143" s="7" t="s">
        <v>233</v>
      </c>
      <c r="C143" s="7" t="s">
        <v>153</v>
      </c>
      <c r="D143" s="7" t="s">
        <v>152</v>
      </c>
      <c r="E143" s="41">
        <f>SUM(E144,E147,E150,E153)</f>
        <v>19656905.66</v>
      </c>
      <c r="F143" s="41">
        <f>SUM(F144,F147,F150,F153)</f>
        <v>38520000</v>
      </c>
      <c r="G143" s="41">
        <f t="shared" si="8"/>
        <v>58176905.66</v>
      </c>
      <c r="H143" s="51"/>
      <c r="I143" s="15"/>
      <c r="J143" s="15"/>
      <c r="K143" s="15"/>
      <c r="L143" s="15"/>
      <c r="M143" s="15"/>
      <c r="N143" s="15"/>
      <c r="O143" s="15"/>
      <c r="P143" s="15"/>
    </row>
    <row r="144" spans="1:16" s="3" customFormat="1" ht="46.5" customHeight="1">
      <c r="A144" s="21" t="s">
        <v>473</v>
      </c>
      <c r="B144" s="9" t="s">
        <v>233</v>
      </c>
      <c r="C144" s="9" t="s">
        <v>474</v>
      </c>
      <c r="D144" s="9" t="s">
        <v>152</v>
      </c>
      <c r="E144" s="39">
        <f>E145</f>
        <v>0</v>
      </c>
      <c r="F144" s="39">
        <f>F145</f>
        <v>1664000</v>
      </c>
      <c r="G144" s="39">
        <f>SUM(E144:F144)</f>
        <v>1664000</v>
      </c>
      <c r="H144" s="51"/>
      <c r="I144" s="15"/>
      <c r="J144" s="15"/>
      <c r="K144" s="15"/>
      <c r="L144" s="15"/>
      <c r="M144" s="15"/>
      <c r="N144" s="15"/>
      <c r="O144" s="15"/>
      <c r="P144" s="15"/>
    </row>
    <row r="145" spans="1:16" s="3" customFormat="1" ht="46.5" customHeight="1">
      <c r="A145" s="21" t="s">
        <v>60</v>
      </c>
      <c r="B145" s="9" t="s">
        <v>233</v>
      </c>
      <c r="C145" s="9" t="s">
        <v>474</v>
      </c>
      <c r="D145" s="9" t="s">
        <v>88</v>
      </c>
      <c r="E145" s="39">
        <f>E146</f>
        <v>0</v>
      </c>
      <c r="F145" s="39">
        <f>F146</f>
        <v>1664000</v>
      </c>
      <c r="G145" s="39">
        <f>SUM(E145:F145)</f>
        <v>1664000</v>
      </c>
      <c r="H145" s="51"/>
      <c r="I145" s="15"/>
      <c r="J145" s="15"/>
      <c r="K145" s="15"/>
      <c r="L145" s="15"/>
      <c r="M145" s="15"/>
      <c r="N145" s="15"/>
      <c r="O145" s="15"/>
      <c r="P145" s="15"/>
    </row>
    <row r="146" spans="1:16" s="3" customFormat="1" ht="15.75">
      <c r="A146" s="21" t="s">
        <v>87</v>
      </c>
      <c r="B146" s="9" t="s">
        <v>233</v>
      </c>
      <c r="C146" s="9" t="s">
        <v>474</v>
      </c>
      <c r="D146" s="9" t="s">
        <v>70</v>
      </c>
      <c r="E146" s="39"/>
      <c r="F146" s="39">
        <v>1664000</v>
      </c>
      <c r="G146" s="39">
        <f>SUM(E146:F146)</f>
        <v>1664000</v>
      </c>
      <c r="H146" s="51"/>
      <c r="I146" s="15"/>
      <c r="J146" s="15"/>
      <c r="K146" s="15"/>
      <c r="L146" s="15"/>
      <c r="M146" s="15"/>
      <c r="N146" s="15"/>
      <c r="O146" s="15"/>
      <c r="P146" s="15"/>
    </row>
    <row r="147" spans="1:16" s="3" customFormat="1" ht="110.25">
      <c r="A147" s="24" t="s">
        <v>417</v>
      </c>
      <c r="B147" s="9" t="s">
        <v>233</v>
      </c>
      <c r="C147" s="9" t="s">
        <v>416</v>
      </c>
      <c r="D147" s="9" t="s">
        <v>152</v>
      </c>
      <c r="E147" s="39">
        <f>E148</f>
        <v>623905.66</v>
      </c>
      <c r="F147" s="39">
        <f>F148</f>
        <v>0</v>
      </c>
      <c r="G147" s="39">
        <f aca="true" t="shared" si="9" ref="G147:G156">SUM(E147:F147)</f>
        <v>623905.66</v>
      </c>
      <c r="H147" s="51"/>
      <c r="I147" s="15"/>
      <c r="J147" s="15"/>
      <c r="K147" s="15"/>
      <c r="L147" s="15"/>
      <c r="M147" s="15"/>
      <c r="N147" s="15"/>
      <c r="O147" s="15"/>
      <c r="P147" s="15"/>
    </row>
    <row r="148" spans="1:16" s="3" customFormat="1" ht="31.5">
      <c r="A148" s="45" t="s">
        <v>6</v>
      </c>
      <c r="B148" s="9" t="s">
        <v>233</v>
      </c>
      <c r="C148" s="9" t="s">
        <v>416</v>
      </c>
      <c r="D148" s="9" t="s">
        <v>63</v>
      </c>
      <c r="E148" s="39">
        <f>E149</f>
        <v>623905.66</v>
      </c>
      <c r="F148" s="39">
        <f>F149</f>
        <v>0</v>
      </c>
      <c r="G148" s="39">
        <f t="shared" si="9"/>
        <v>623905.66</v>
      </c>
      <c r="H148" s="51"/>
      <c r="I148" s="15"/>
      <c r="J148" s="15"/>
      <c r="K148" s="15"/>
      <c r="L148" s="15"/>
      <c r="M148" s="15"/>
      <c r="N148" s="15"/>
      <c r="O148" s="15"/>
      <c r="P148" s="15"/>
    </row>
    <row r="149" spans="1:16" s="3" customFormat="1" ht="47.25">
      <c r="A149" s="45" t="s">
        <v>7</v>
      </c>
      <c r="B149" s="9" t="s">
        <v>233</v>
      </c>
      <c r="C149" s="9" t="s">
        <v>416</v>
      </c>
      <c r="D149" s="9" t="s">
        <v>64</v>
      </c>
      <c r="E149" s="39">
        <v>623905.66</v>
      </c>
      <c r="F149" s="39">
        <v>0</v>
      </c>
      <c r="G149" s="39">
        <f t="shared" si="9"/>
        <v>623905.66</v>
      </c>
      <c r="H149" s="51"/>
      <c r="I149" s="15"/>
      <c r="J149" s="15"/>
      <c r="K149" s="15"/>
      <c r="L149" s="15"/>
      <c r="M149" s="15"/>
      <c r="N149" s="15"/>
      <c r="O149" s="15"/>
      <c r="P149" s="15"/>
    </row>
    <row r="150" spans="1:16" s="3" customFormat="1" ht="78.75">
      <c r="A150" s="45" t="s">
        <v>513</v>
      </c>
      <c r="B150" s="9" t="s">
        <v>233</v>
      </c>
      <c r="C150" s="9" t="s">
        <v>514</v>
      </c>
      <c r="D150" s="9" t="s">
        <v>152</v>
      </c>
      <c r="E150" s="39">
        <f>E151</f>
        <v>0</v>
      </c>
      <c r="F150" s="39">
        <f>F151</f>
        <v>36856000</v>
      </c>
      <c r="G150" s="39">
        <f>SUM(E150:F150)</f>
        <v>36856000</v>
      </c>
      <c r="H150" s="51"/>
      <c r="I150" s="15"/>
      <c r="J150" s="15"/>
      <c r="K150" s="15"/>
      <c r="L150" s="15"/>
      <c r="M150" s="15"/>
      <c r="N150" s="15"/>
      <c r="O150" s="15"/>
      <c r="P150" s="15"/>
    </row>
    <row r="151" spans="1:16" s="3" customFormat="1" ht="47.25">
      <c r="A151" s="21" t="s">
        <v>60</v>
      </c>
      <c r="B151" s="9" t="s">
        <v>233</v>
      </c>
      <c r="C151" s="9" t="s">
        <v>514</v>
      </c>
      <c r="D151" s="9" t="s">
        <v>88</v>
      </c>
      <c r="E151" s="39">
        <f>E152</f>
        <v>0</v>
      </c>
      <c r="F151" s="39">
        <f>F152</f>
        <v>36856000</v>
      </c>
      <c r="G151" s="39">
        <f>SUM(E151:F151)</f>
        <v>36856000</v>
      </c>
      <c r="H151" s="51"/>
      <c r="I151" s="15"/>
      <c r="J151" s="15"/>
      <c r="K151" s="15"/>
      <c r="L151" s="15"/>
      <c r="M151" s="15"/>
      <c r="N151" s="15"/>
      <c r="O151" s="15"/>
      <c r="P151" s="15"/>
    </row>
    <row r="152" spans="1:16" s="3" customFormat="1" ht="15.75">
      <c r="A152" s="21" t="s">
        <v>87</v>
      </c>
      <c r="B152" s="9" t="s">
        <v>233</v>
      </c>
      <c r="C152" s="9" t="s">
        <v>514</v>
      </c>
      <c r="D152" s="9" t="s">
        <v>70</v>
      </c>
      <c r="E152" s="39"/>
      <c r="F152" s="39">
        <v>36856000</v>
      </c>
      <c r="G152" s="39">
        <f>SUM(E152:F152)</f>
        <v>36856000</v>
      </c>
      <c r="H152" s="51"/>
      <c r="I152" s="15"/>
      <c r="J152" s="15"/>
      <c r="K152" s="15"/>
      <c r="L152" s="15"/>
      <c r="M152" s="15"/>
      <c r="N152" s="15"/>
      <c r="O152" s="15"/>
      <c r="P152" s="15"/>
    </row>
    <row r="153" spans="1:16" s="3" customFormat="1" ht="31.5">
      <c r="A153" s="21" t="s">
        <v>71</v>
      </c>
      <c r="B153" s="9" t="s">
        <v>233</v>
      </c>
      <c r="C153" s="9" t="s">
        <v>72</v>
      </c>
      <c r="D153" s="9" t="s">
        <v>152</v>
      </c>
      <c r="E153" s="39">
        <f>E154</f>
        <v>19033000</v>
      </c>
      <c r="F153" s="39">
        <f>F154</f>
        <v>0</v>
      </c>
      <c r="G153" s="39">
        <f t="shared" si="9"/>
        <v>19033000</v>
      </c>
      <c r="H153" s="51"/>
      <c r="I153" s="15"/>
      <c r="J153" s="15"/>
      <c r="K153" s="15"/>
      <c r="L153" s="15"/>
      <c r="M153" s="15"/>
      <c r="N153" s="15"/>
      <c r="O153" s="15"/>
      <c r="P153" s="15"/>
    </row>
    <row r="154" spans="1:16" s="3" customFormat="1" ht="47.25">
      <c r="A154" s="21" t="s">
        <v>54</v>
      </c>
      <c r="B154" s="9" t="s">
        <v>233</v>
      </c>
      <c r="C154" s="9" t="s">
        <v>53</v>
      </c>
      <c r="D154" s="9" t="s">
        <v>152</v>
      </c>
      <c r="E154" s="39">
        <f>SUM(E155,E157,E159)</f>
        <v>19033000</v>
      </c>
      <c r="F154" s="39">
        <f>SUM(F155,F157,F159)</f>
        <v>0</v>
      </c>
      <c r="G154" s="39">
        <f t="shared" si="9"/>
        <v>19033000</v>
      </c>
      <c r="H154" s="51"/>
      <c r="I154" s="15"/>
      <c r="J154" s="15"/>
      <c r="K154" s="15"/>
      <c r="L154" s="15"/>
      <c r="M154" s="15"/>
      <c r="N154" s="15"/>
      <c r="O154" s="15"/>
      <c r="P154" s="15"/>
    </row>
    <row r="155" spans="1:16" s="3" customFormat="1" ht="78.75">
      <c r="A155" s="21" t="s">
        <v>4</v>
      </c>
      <c r="B155" s="9" t="s">
        <v>233</v>
      </c>
      <c r="C155" s="9" t="s">
        <v>53</v>
      </c>
      <c r="D155" s="9" t="s">
        <v>272</v>
      </c>
      <c r="E155" s="39">
        <f>E156</f>
        <v>15479000</v>
      </c>
      <c r="F155" s="39">
        <f>F156</f>
        <v>117507</v>
      </c>
      <c r="G155" s="39">
        <f t="shared" si="9"/>
        <v>15596507</v>
      </c>
      <c r="H155" s="51"/>
      <c r="I155" s="15"/>
      <c r="J155" s="15"/>
      <c r="K155" s="15"/>
      <c r="L155" s="15"/>
      <c r="M155" s="15"/>
      <c r="N155" s="15"/>
      <c r="O155" s="15"/>
      <c r="P155" s="15"/>
    </row>
    <row r="156" spans="1:16" s="37" customFormat="1" ht="31.5">
      <c r="A156" s="21" t="s">
        <v>396</v>
      </c>
      <c r="B156" s="9" t="s">
        <v>233</v>
      </c>
      <c r="C156" s="9" t="s">
        <v>53</v>
      </c>
      <c r="D156" s="9" t="s">
        <v>397</v>
      </c>
      <c r="E156" s="39">
        <v>15479000</v>
      </c>
      <c r="F156" s="39">
        <v>117507</v>
      </c>
      <c r="G156" s="39">
        <f t="shared" si="9"/>
        <v>15596507</v>
      </c>
      <c r="H156" s="51"/>
      <c r="I156" s="15"/>
      <c r="J156" s="15"/>
      <c r="K156" s="15"/>
      <c r="L156" s="15"/>
      <c r="M156" s="15"/>
      <c r="N156" s="15"/>
      <c r="O156" s="15"/>
      <c r="P156" s="15"/>
    </row>
    <row r="157" spans="1:16" s="37" customFormat="1" ht="31.5">
      <c r="A157" s="45" t="s">
        <v>6</v>
      </c>
      <c r="B157" s="9" t="s">
        <v>233</v>
      </c>
      <c r="C157" s="9" t="s">
        <v>53</v>
      </c>
      <c r="D157" s="9" t="s">
        <v>63</v>
      </c>
      <c r="E157" s="39">
        <f>E158</f>
        <v>3501000</v>
      </c>
      <c r="F157" s="39">
        <f>F158</f>
        <v>-99362</v>
      </c>
      <c r="G157" s="39">
        <f t="shared" si="8"/>
        <v>3401638</v>
      </c>
      <c r="H157" s="51"/>
      <c r="I157" s="15"/>
      <c r="J157" s="15"/>
      <c r="K157" s="15"/>
      <c r="L157" s="15"/>
      <c r="M157" s="15"/>
      <c r="N157" s="15"/>
      <c r="O157" s="15"/>
      <c r="P157" s="15"/>
    </row>
    <row r="158" spans="1:16" s="37" customFormat="1" ht="47.25">
      <c r="A158" s="45" t="s">
        <v>7</v>
      </c>
      <c r="B158" s="9" t="s">
        <v>233</v>
      </c>
      <c r="C158" s="9" t="s">
        <v>53</v>
      </c>
      <c r="D158" s="9" t="s">
        <v>64</v>
      </c>
      <c r="E158" s="39">
        <v>3501000</v>
      </c>
      <c r="F158" s="39">
        <f>18145-117507</f>
        <v>-99362</v>
      </c>
      <c r="G158" s="39">
        <f t="shared" si="8"/>
        <v>3401638</v>
      </c>
      <c r="H158" s="51"/>
      <c r="I158" s="15"/>
      <c r="J158" s="15"/>
      <c r="K158" s="15"/>
      <c r="L158" s="15"/>
      <c r="M158" s="15"/>
      <c r="N158" s="15"/>
      <c r="O158" s="15"/>
      <c r="P158" s="15"/>
    </row>
    <row r="159" spans="1:16" s="1" customFormat="1" ht="15.75">
      <c r="A159" s="45" t="s">
        <v>260</v>
      </c>
      <c r="B159" s="9" t="s">
        <v>233</v>
      </c>
      <c r="C159" s="9" t="s">
        <v>53</v>
      </c>
      <c r="D159" s="9" t="s">
        <v>91</v>
      </c>
      <c r="E159" s="39">
        <f>E160</f>
        <v>53000</v>
      </c>
      <c r="F159" s="39">
        <f>F160</f>
        <v>-18145</v>
      </c>
      <c r="G159" s="39">
        <f t="shared" si="8"/>
        <v>34855</v>
      </c>
      <c r="H159" s="51"/>
      <c r="I159" s="15"/>
      <c r="J159" s="15"/>
      <c r="K159" s="15"/>
      <c r="L159" s="15"/>
      <c r="M159" s="14"/>
      <c r="N159" s="14"/>
      <c r="O159" s="14"/>
      <c r="P159" s="14"/>
    </row>
    <row r="160" spans="1:16" s="1" customFormat="1" ht="15.75">
      <c r="A160" s="45" t="s">
        <v>376</v>
      </c>
      <c r="B160" s="9" t="s">
        <v>233</v>
      </c>
      <c r="C160" s="9" t="s">
        <v>53</v>
      </c>
      <c r="D160" s="9" t="s">
        <v>377</v>
      </c>
      <c r="E160" s="39">
        <v>53000</v>
      </c>
      <c r="F160" s="39">
        <v>-18145</v>
      </c>
      <c r="G160" s="39">
        <f t="shared" si="8"/>
        <v>34855</v>
      </c>
      <c r="H160" s="51"/>
      <c r="I160" s="15"/>
      <c r="J160" s="15"/>
      <c r="K160" s="15"/>
      <c r="L160" s="15"/>
      <c r="M160" s="14"/>
      <c r="N160" s="14"/>
      <c r="O160" s="14"/>
      <c r="P160" s="14"/>
    </row>
    <row r="161" spans="1:16" s="1" customFormat="1" ht="14.25" customHeight="1">
      <c r="A161" s="20" t="s">
        <v>113</v>
      </c>
      <c r="B161" s="7" t="s">
        <v>114</v>
      </c>
      <c r="C161" s="7" t="s">
        <v>153</v>
      </c>
      <c r="D161" s="7" t="s">
        <v>152</v>
      </c>
      <c r="E161" s="41">
        <f aca="true" t="shared" si="10" ref="E161:F164">E162</f>
        <v>1200000</v>
      </c>
      <c r="F161" s="41">
        <f t="shared" si="10"/>
        <v>0</v>
      </c>
      <c r="G161" s="41">
        <f t="shared" si="8"/>
        <v>1200000</v>
      </c>
      <c r="H161" s="51"/>
      <c r="I161" s="15"/>
      <c r="J161" s="15"/>
      <c r="K161" s="15"/>
      <c r="L161" s="15"/>
      <c r="M161" s="14"/>
      <c r="N161" s="14"/>
      <c r="O161" s="14"/>
      <c r="P161" s="14"/>
    </row>
    <row r="162" spans="1:16" s="1" customFormat="1" ht="31.5">
      <c r="A162" s="21" t="s">
        <v>71</v>
      </c>
      <c r="B162" s="9" t="s">
        <v>114</v>
      </c>
      <c r="C162" s="9" t="s">
        <v>72</v>
      </c>
      <c r="D162" s="9" t="s">
        <v>152</v>
      </c>
      <c r="E162" s="39">
        <f t="shared" si="10"/>
        <v>1200000</v>
      </c>
      <c r="F162" s="39">
        <f t="shared" si="10"/>
        <v>0</v>
      </c>
      <c r="G162" s="39">
        <f t="shared" si="8"/>
        <v>1200000</v>
      </c>
      <c r="H162" s="51"/>
      <c r="I162" s="15"/>
      <c r="J162" s="15"/>
      <c r="K162" s="15"/>
      <c r="L162" s="15"/>
      <c r="M162" s="14"/>
      <c r="N162" s="14"/>
      <c r="O162" s="14"/>
      <c r="P162" s="14"/>
    </row>
    <row r="163" spans="1:16" s="3" customFormat="1" ht="47.25">
      <c r="A163" s="21" t="s">
        <v>54</v>
      </c>
      <c r="B163" s="9" t="s">
        <v>114</v>
      </c>
      <c r="C163" s="9" t="s">
        <v>53</v>
      </c>
      <c r="D163" s="9" t="s">
        <v>152</v>
      </c>
      <c r="E163" s="39">
        <f t="shared" si="10"/>
        <v>1200000</v>
      </c>
      <c r="F163" s="39">
        <f t="shared" si="10"/>
        <v>0</v>
      </c>
      <c r="G163" s="39">
        <f t="shared" si="8"/>
        <v>1200000</v>
      </c>
      <c r="H163" s="51"/>
      <c r="I163" s="15"/>
      <c r="J163" s="15"/>
      <c r="K163" s="15"/>
      <c r="L163" s="15"/>
      <c r="M163" s="15"/>
      <c r="N163" s="15"/>
      <c r="O163" s="15"/>
      <c r="P163" s="15"/>
    </row>
    <row r="164" spans="1:16" s="3" customFormat="1" ht="31.5">
      <c r="A164" s="45" t="s">
        <v>6</v>
      </c>
      <c r="B164" s="9" t="s">
        <v>114</v>
      </c>
      <c r="C164" s="9" t="s">
        <v>53</v>
      </c>
      <c r="D164" s="9" t="s">
        <v>63</v>
      </c>
      <c r="E164" s="39">
        <f t="shared" si="10"/>
        <v>1200000</v>
      </c>
      <c r="F164" s="39">
        <f t="shared" si="10"/>
        <v>0</v>
      </c>
      <c r="G164" s="39">
        <f t="shared" si="8"/>
        <v>1200000</v>
      </c>
      <c r="H164" s="51"/>
      <c r="I164" s="15"/>
      <c r="J164" s="15"/>
      <c r="K164" s="15"/>
      <c r="L164" s="15"/>
      <c r="M164" s="15"/>
      <c r="N164" s="15"/>
      <c r="O164" s="15"/>
      <c r="P164" s="15"/>
    </row>
    <row r="165" spans="1:16" s="3" customFormat="1" ht="47.25">
      <c r="A165" s="45" t="s">
        <v>7</v>
      </c>
      <c r="B165" s="9" t="s">
        <v>114</v>
      </c>
      <c r="C165" s="9" t="s">
        <v>53</v>
      </c>
      <c r="D165" s="9" t="s">
        <v>64</v>
      </c>
      <c r="E165" s="39">
        <v>1200000</v>
      </c>
      <c r="F165" s="39">
        <v>0</v>
      </c>
      <c r="G165" s="39">
        <f t="shared" si="8"/>
        <v>1200000</v>
      </c>
      <c r="H165" s="51"/>
      <c r="I165" s="15"/>
      <c r="J165" s="15"/>
      <c r="K165" s="15"/>
      <c r="L165" s="15"/>
      <c r="M165" s="15"/>
      <c r="N165" s="15"/>
      <c r="O165" s="15"/>
      <c r="P165" s="15"/>
    </row>
    <row r="166" spans="1:16" s="3" customFormat="1" ht="15.75">
      <c r="A166" s="23" t="s">
        <v>167</v>
      </c>
      <c r="B166" s="6" t="s">
        <v>154</v>
      </c>
      <c r="C166" s="6" t="s">
        <v>153</v>
      </c>
      <c r="D166" s="6" t="s">
        <v>152</v>
      </c>
      <c r="E166" s="42">
        <f>SUM(E167,E172,E191,E195)</f>
        <v>489381495.24</v>
      </c>
      <c r="F166" s="42">
        <f>SUM(F167,F172,F191,F195)</f>
        <v>6653207</v>
      </c>
      <c r="G166" s="42">
        <f t="shared" si="8"/>
        <v>496034702.24</v>
      </c>
      <c r="H166" s="51"/>
      <c r="I166" s="15"/>
      <c r="J166" s="15"/>
      <c r="K166" s="15"/>
      <c r="L166" s="15"/>
      <c r="M166" s="15"/>
      <c r="N166" s="15"/>
      <c r="O166" s="15"/>
      <c r="P166" s="15"/>
    </row>
    <row r="167" spans="1:16" s="3" customFormat="1" ht="18.75" customHeight="1">
      <c r="A167" s="20" t="s">
        <v>229</v>
      </c>
      <c r="B167" s="7" t="s">
        <v>226</v>
      </c>
      <c r="C167" s="7" t="s">
        <v>153</v>
      </c>
      <c r="D167" s="7" t="s">
        <v>227</v>
      </c>
      <c r="E167" s="41">
        <f aca="true" t="shared" si="11" ref="E167:F170">E168</f>
        <v>95800000</v>
      </c>
      <c r="F167" s="41">
        <f t="shared" si="11"/>
        <v>0</v>
      </c>
      <c r="G167" s="41">
        <f t="shared" si="8"/>
        <v>95800000</v>
      </c>
      <c r="H167" s="51"/>
      <c r="I167" s="15"/>
      <c r="J167" s="15"/>
      <c r="K167" s="15"/>
      <c r="L167" s="15"/>
      <c r="M167" s="15"/>
      <c r="N167" s="15"/>
      <c r="O167" s="15"/>
      <c r="P167" s="15"/>
    </row>
    <row r="168" spans="1:16" s="3" customFormat="1" ht="15.75">
      <c r="A168" s="21" t="s">
        <v>37</v>
      </c>
      <c r="B168" s="9" t="s">
        <v>226</v>
      </c>
      <c r="C168" s="9" t="s">
        <v>35</v>
      </c>
      <c r="D168" s="9" t="s">
        <v>152</v>
      </c>
      <c r="E168" s="39">
        <f t="shared" si="11"/>
        <v>95800000</v>
      </c>
      <c r="F168" s="39">
        <f t="shared" si="11"/>
        <v>0</v>
      </c>
      <c r="G168" s="39">
        <f t="shared" si="8"/>
        <v>95800000</v>
      </c>
      <c r="H168" s="51"/>
      <c r="I168" s="15"/>
      <c r="J168" s="15"/>
      <c r="K168" s="15"/>
      <c r="L168" s="15"/>
      <c r="M168" s="15"/>
      <c r="N168" s="15"/>
      <c r="O168" s="15"/>
      <c r="P168" s="15"/>
    </row>
    <row r="169" spans="1:16" s="3" customFormat="1" ht="31.5">
      <c r="A169" s="21" t="s">
        <v>38</v>
      </c>
      <c r="B169" s="9" t="s">
        <v>226</v>
      </c>
      <c r="C169" s="9" t="s">
        <v>36</v>
      </c>
      <c r="D169" s="9" t="s">
        <v>152</v>
      </c>
      <c r="E169" s="39">
        <f t="shared" si="11"/>
        <v>95800000</v>
      </c>
      <c r="F169" s="39">
        <f t="shared" si="11"/>
        <v>0</v>
      </c>
      <c r="G169" s="39">
        <f t="shared" si="8"/>
        <v>95800000</v>
      </c>
      <c r="H169" s="51"/>
      <c r="I169" s="15"/>
      <c r="J169" s="15"/>
      <c r="K169" s="15"/>
      <c r="L169" s="15"/>
      <c r="M169" s="15"/>
      <c r="N169" s="15"/>
      <c r="O169" s="15"/>
      <c r="P169" s="15"/>
    </row>
    <row r="170" spans="1:16" s="3" customFormat="1" ht="15.75">
      <c r="A170" s="21" t="s">
        <v>260</v>
      </c>
      <c r="B170" s="9" t="s">
        <v>226</v>
      </c>
      <c r="C170" s="9" t="s">
        <v>36</v>
      </c>
      <c r="D170" s="9" t="s">
        <v>91</v>
      </c>
      <c r="E170" s="39">
        <f t="shared" si="11"/>
        <v>95800000</v>
      </c>
      <c r="F170" s="39">
        <f t="shared" si="11"/>
        <v>0</v>
      </c>
      <c r="G170" s="39">
        <f t="shared" si="8"/>
        <v>95800000</v>
      </c>
      <c r="H170" s="51"/>
      <c r="I170" s="15"/>
      <c r="J170" s="15"/>
      <c r="K170" s="15"/>
      <c r="L170" s="15"/>
      <c r="M170" s="15"/>
      <c r="N170" s="15"/>
      <c r="O170" s="15"/>
      <c r="P170" s="15"/>
    </row>
    <row r="171" spans="1:16" s="3" customFormat="1" ht="47.25">
      <c r="A171" s="21" t="s">
        <v>399</v>
      </c>
      <c r="B171" s="9" t="s">
        <v>226</v>
      </c>
      <c r="C171" s="9" t="s">
        <v>36</v>
      </c>
      <c r="D171" s="9" t="s">
        <v>261</v>
      </c>
      <c r="E171" s="39">
        <v>95800000</v>
      </c>
      <c r="F171" s="39">
        <v>0</v>
      </c>
      <c r="G171" s="39">
        <f t="shared" si="8"/>
        <v>95800000</v>
      </c>
      <c r="H171" s="51"/>
      <c r="I171" s="15"/>
      <c r="J171" s="15"/>
      <c r="K171" s="15"/>
      <c r="L171" s="15"/>
      <c r="M171" s="15"/>
      <c r="N171" s="15"/>
      <c r="O171" s="15"/>
      <c r="P171" s="15"/>
    </row>
    <row r="172" spans="1:16" s="1" customFormat="1" ht="15.75">
      <c r="A172" s="20" t="s">
        <v>220</v>
      </c>
      <c r="B172" s="11" t="s">
        <v>221</v>
      </c>
      <c r="C172" s="11" t="s">
        <v>153</v>
      </c>
      <c r="D172" s="11" t="s">
        <v>152</v>
      </c>
      <c r="E172" s="41">
        <f>SUM(E173,E177)</f>
        <v>389219885.24</v>
      </c>
      <c r="F172" s="41">
        <f>SUM(F173,F177)</f>
        <v>4880169</v>
      </c>
      <c r="G172" s="41">
        <f t="shared" si="8"/>
        <v>394100054.24</v>
      </c>
      <c r="H172" s="73"/>
      <c r="I172" s="14"/>
      <c r="J172" s="14"/>
      <c r="K172" s="14"/>
      <c r="L172" s="14"/>
      <c r="M172" s="14"/>
      <c r="N172" s="14"/>
      <c r="O172" s="14"/>
      <c r="P172" s="14"/>
    </row>
    <row r="173" spans="1:16" s="3" customFormat="1" ht="31.5">
      <c r="A173" s="21" t="s">
        <v>434</v>
      </c>
      <c r="B173" s="10" t="s">
        <v>221</v>
      </c>
      <c r="C173" s="10" t="s">
        <v>436</v>
      </c>
      <c r="D173" s="10" t="s">
        <v>152</v>
      </c>
      <c r="E173" s="39">
        <f aca="true" t="shared" si="12" ref="E173:F175">E174</f>
        <v>60662086.76</v>
      </c>
      <c r="F173" s="39">
        <f t="shared" si="12"/>
        <v>4880169</v>
      </c>
      <c r="G173" s="39">
        <f t="shared" si="8"/>
        <v>65542255.76</v>
      </c>
      <c r="H173" s="51"/>
      <c r="I173" s="15"/>
      <c r="J173" s="15"/>
      <c r="K173" s="15"/>
      <c r="L173" s="15"/>
      <c r="M173" s="15"/>
      <c r="N173" s="15"/>
      <c r="O173" s="15"/>
      <c r="P173" s="15"/>
    </row>
    <row r="174" spans="1:16" s="3" customFormat="1" ht="47.25">
      <c r="A174" s="21" t="s">
        <v>435</v>
      </c>
      <c r="B174" s="10" t="s">
        <v>221</v>
      </c>
      <c r="C174" s="10" t="s">
        <v>437</v>
      </c>
      <c r="D174" s="10" t="s">
        <v>152</v>
      </c>
      <c r="E174" s="39">
        <f t="shared" si="12"/>
        <v>60662086.76</v>
      </c>
      <c r="F174" s="39">
        <f t="shared" si="12"/>
        <v>4880169</v>
      </c>
      <c r="G174" s="39">
        <f t="shared" si="8"/>
        <v>65542255.76</v>
      </c>
      <c r="H174" s="51"/>
      <c r="I174" s="15"/>
      <c r="J174" s="15"/>
      <c r="K174" s="15"/>
      <c r="L174" s="15"/>
      <c r="M174" s="15"/>
      <c r="N174" s="15"/>
      <c r="O174" s="15"/>
      <c r="P174" s="15"/>
    </row>
    <row r="175" spans="1:16" s="3" customFormat="1" ht="31.5">
      <c r="A175" s="45" t="s">
        <v>6</v>
      </c>
      <c r="B175" s="10" t="s">
        <v>221</v>
      </c>
      <c r="C175" s="10" t="s">
        <v>437</v>
      </c>
      <c r="D175" s="10" t="s">
        <v>63</v>
      </c>
      <c r="E175" s="39">
        <f t="shared" si="12"/>
        <v>60662086.76</v>
      </c>
      <c r="F175" s="39">
        <f t="shared" si="12"/>
        <v>4880169</v>
      </c>
      <c r="G175" s="39">
        <f t="shared" si="8"/>
        <v>65542255.76</v>
      </c>
      <c r="H175" s="51"/>
      <c r="I175" s="15"/>
      <c r="J175" s="15"/>
      <c r="K175" s="15"/>
      <c r="L175" s="15"/>
      <c r="M175" s="15"/>
      <c r="N175" s="15"/>
      <c r="O175" s="15"/>
      <c r="P175" s="15"/>
    </row>
    <row r="176" spans="1:16" s="3" customFormat="1" ht="47.25">
      <c r="A176" s="45" t="s">
        <v>7</v>
      </c>
      <c r="B176" s="10" t="s">
        <v>221</v>
      </c>
      <c r="C176" s="10" t="s">
        <v>437</v>
      </c>
      <c r="D176" s="10" t="s">
        <v>64</v>
      </c>
      <c r="E176" s="39">
        <v>60662086.76</v>
      </c>
      <c r="F176" s="39">
        <v>4880169</v>
      </c>
      <c r="G176" s="39">
        <f t="shared" si="8"/>
        <v>65542255.76</v>
      </c>
      <c r="H176" s="51"/>
      <c r="I176" s="15"/>
      <c r="J176" s="15"/>
      <c r="K176" s="15"/>
      <c r="L176" s="15"/>
      <c r="M176" s="15"/>
      <c r="N176" s="15"/>
      <c r="O176" s="15"/>
      <c r="P176" s="15"/>
    </row>
    <row r="177" spans="1:16" s="2" customFormat="1" ht="17.25" customHeight="1">
      <c r="A177" s="21" t="s">
        <v>393</v>
      </c>
      <c r="B177" s="9" t="s">
        <v>221</v>
      </c>
      <c r="C177" s="9" t="s">
        <v>100</v>
      </c>
      <c r="D177" s="9" t="s">
        <v>152</v>
      </c>
      <c r="E177" s="39">
        <f>E178</f>
        <v>328557798.48</v>
      </c>
      <c r="F177" s="39">
        <f>F178</f>
        <v>0</v>
      </c>
      <c r="G177" s="39">
        <f t="shared" si="8"/>
        <v>328557798.48</v>
      </c>
      <c r="H177" s="51"/>
      <c r="I177" s="15"/>
      <c r="J177" s="15"/>
      <c r="K177" s="15"/>
      <c r="L177" s="15"/>
      <c r="M177" s="13"/>
      <c r="N177" s="13"/>
      <c r="O177" s="13"/>
      <c r="P177" s="13"/>
    </row>
    <row r="178" spans="1:16" s="1" customFormat="1" ht="47.25">
      <c r="A178" s="21" t="s">
        <v>357</v>
      </c>
      <c r="B178" s="9" t="s">
        <v>221</v>
      </c>
      <c r="C178" s="9" t="s">
        <v>67</v>
      </c>
      <c r="D178" s="9" t="s">
        <v>152</v>
      </c>
      <c r="E178" s="39">
        <f>SUM(E179,E188)</f>
        <v>328557798.48</v>
      </c>
      <c r="F178" s="39">
        <f>SUM(F179,F188)</f>
        <v>0</v>
      </c>
      <c r="G178" s="39">
        <f t="shared" si="8"/>
        <v>328557798.48</v>
      </c>
      <c r="H178" s="51"/>
      <c r="I178" s="15"/>
      <c r="J178" s="15"/>
      <c r="K178" s="15"/>
      <c r="L178" s="15"/>
      <c r="M178" s="14"/>
      <c r="N178" s="14"/>
      <c r="O178" s="14"/>
      <c r="P178" s="14"/>
    </row>
    <row r="179" spans="1:16" s="1" customFormat="1" ht="47.25">
      <c r="A179" s="21" t="s">
        <v>440</v>
      </c>
      <c r="B179" s="9" t="s">
        <v>221</v>
      </c>
      <c r="C179" s="9" t="s">
        <v>441</v>
      </c>
      <c r="D179" s="9" t="s">
        <v>152</v>
      </c>
      <c r="E179" s="39">
        <f>SUM(E180,E182,E185)</f>
        <v>310557798.48</v>
      </c>
      <c r="F179" s="39">
        <f>SUM(F180,F182,F185)</f>
        <v>0</v>
      </c>
      <c r="G179" s="39">
        <f t="shared" si="8"/>
        <v>310557798.48</v>
      </c>
      <c r="H179" s="51"/>
      <c r="I179" s="15"/>
      <c r="J179" s="15"/>
      <c r="K179" s="15"/>
      <c r="L179" s="15"/>
      <c r="M179" s="14"/>
      <c r="N179" s="14"/>
      <c r="O179" s="14"/>
      <c r="P179" s="14"/>
    </row>
    <row r="180" spans="1:16" s="1" customFormat="1" ht="31.5">
      <c r="A180" s="45" t="s">
        <v>6</v>
      </c>
      <c r="B180" s="9" t="s">
        <v>221</v>
      </c>
      <c r="C180" s="9" t="s">
        <v>441</v>
      </c>
      <c r="D180" s="10" t="s">
        <v>63</v>
      </c>
      <c r="E180" s="39">
        <f>E181</f>
        <v>45373800</v>
      </c>
      <c r="F180" s="39">
        <f>F181</f>
        <v>0</v>
      </c>
      <c r="G180" s="39">
        <f t="shared" si="8"/>
        <v>45373800</v>
      </c>
      <c r="H180" s="51"/>
      <c r="I180" s="15"/>
      <c r="J180" s="15"/>
      <c r="K180" s="15"/>
      <c r="L180" s="15"/>
      <c r="M180" s="14"/>
      <c r="N180" s="14"/>
      <c r="O180" s="14"/>
      <c r="P180" s="14"/>
    </row>
    <row r="181" spans="1:16" s="1" customFormat="1" ht="47.25">
      <c r="A181" s="45" t="s">
        <v>7</v>
      </c>
      <c r="B181" s="9" t="s">
        <v>221</v>
      </c>
      <c r="C181" s="9" t="s">
        <v>441</v>
      </c>
      <c r="D181" s="10" t="s">
        <v>64</v>
      </c>
      <c r="E181" s="39">
        <v>45373800</v>
      </c>
      <c r="F181" s="39">
        <v>0</v>
      </c>
      <c r="G181" s="39">
        <f t="shared" si="8"/>
        <v>45373800</v>
      </c>
      <c r="H181" s="51"/>
      <c r="I181" s="15"/>
      <c r="J181" s="15"/>
      <c r="K181" s="15"/>
      <c r="L181" s="15"/>
      <c r="M181" s="14"/>
      <c r="N181" s="14"/>
      <c r="O181" s="14"/>
      <c r="P181" s="14"/>
    </row>
    <row r="182" spans="1:16" s="1" customFormat="1" ht="47.25">
      <c r="A182" s="21" t="s">
        <v>60</v>
      </c>
      <c r="B182" s="9" t="s">
        <v>221</v>
      </c>
      <c r="C182" s="9" t="s">
        <v>441</v>
      </c>
      <c r="D182" s="10" t="s">
        <v>88</v>
      </c>
      <c r="E182" s="39">
        <f>SUM(E183:E184)</f>
        <v>15000000</v>
      </c>
      <c r="F182" s="39">
        <f>SUM(F183:F184)</f>
        <v>1178048.28</v>
      </c>
      <c r="G182" s="39">
        <f t="shared" si="8"/>
        <v>16178048.28</v>
      </c>
      <c r="H182" s="51"/>
      <c r="I182" s="15"/>
      <c r="J182" s="15"/>
      <c r="K182" s="15"/>
      <c r="L182" s="15"/>
      <c r="M182" s="14"/>
      <c r="N182" s="14"/>
      <c r="O182" s="14"/>
      <c r="P182" s="14"/>
    </row>
    <row r="183" spans="1:16" s="1" customFormat="1" ht="15.75">
      <c r="A183" s="21" t="s">
        <v>87</v>
      </c>
      <c r="B183" s="9" t="s">
        <v>221</v>
      </c>
      <c r="C183" s="9" t="s">
        <v>441</v>
      </c>
      <c r="D183" s="10" t="s">
        <v>70</v>
      </c>
      <c r="E183" s="39">
        <v>15000000</v>
      </c>
      <c r="F183" s="39">
        <v>0</v>
      </c>
      <c r="G183" s="39">
        <f t="shared" si="8"/>
        <v>15000000</v>
      </c>
      <c r="H183" s="51"/>
      <c r="I183" s="15"/>
      <c r="J183" s="15"/>
      <c r="K183" s="15"/>
      <c r="L183" s="15"/>
      <c r="M183" s="14"/>
      <c r="N183" s="14"/>
      <c r="O183" s="14"/>
      <c r="P183" s="14"/>
    </row>
    <row r="184" spans="1:16" s="1" customFormat="1" ht="63">
      <c r="A184" s="21" t="s">
        <v>476</v>
      </c>
      <c r="B184" s="9" t="s">
        <v>221</v>
      </c>
      <c r="C184" s="9" t="s">
        <v>441</v>
      </c>
      <c r="D184" s="10" t="s">
        <v>475</v>
      </c>
      <c r="E184" s="39"/>
      <c r="F184" s="39">
        <v>1178048.28</v>
      </c>
      <c r="G184" s="39">
        <f t="shared" si="8"/>
        <v>1178048.28</v>
      </c>
      <c r="H184" s="51"/>
      <c r="I184" s="15"/>
      <c r="J184" s="15"/>
      <c r="K184" s="15"/>
      <c r="L184" s="15"/>
      <c r="M184" s="14"/>
      <c r="N184" s="14"/>
      <c r="O184" s="14"/>
      <c r="P184" s="14"/>
    </row>
    <row r="185" spans="1:16" s="1" customFormat="1" ht="15.75">
      <c r="A185" s="21" t="s">
        <v>260</v>
      </c>
      <c r="B185" s="9" t="s">
        <v>221</v>
      </c>
      <c r="C185" s="9" t="s">
        <v>441</v>
      </c>
      <c r="D185" s="9" t="s">
        <v>91</v>
      </c>
      <c r="E185" s="39">
        <f>E186</f>
        <v>250183998.48</v>
      </c>
      <c r="F185" s="39">
        <f>F186</f>
        <v>-1178048.28</v>
      </c>
      <c r="G185" s="39">
        <f t="shared" si="8"/>
        <v>249005950.2</v>
      </c>
      <c r="H185" s="51"/>
      <c r="I185" s="15"/>
      <c r="J185" s="15"/>
      <c r="K185" s="15"/>
      <c r="L185" s="15"/>
      <c r="M185" s="14"/>
      <c r="N185" s="14"/>
      <c r="O185" s="14"/>
      <c r="P185" s="14"/>
    </row>
    <row r="186" spans="1:16" s="1" customFormat="1" ht="47.25">
      <c r="A186" s="21" t="s">
        <v>399</v>
      </c>
      <c r="B186" s="9" t="s">
        <v>221</v>
      </c>
      <c r="C186" s="9" t="s">
        <v>441</v>
      </c>
      <c r="D186" s="9" t="s">
        <v>261</v>
      </c>
      <c r="E186" s="39">
        <v>250183998.48</v>
      </c>
      <c r="F186" s="39">
        <v>-1178048.28</v>
      </c>
      <c r="G186" s="39">
        <f t="shared" si="8"/>
        <v>249005950.2</v>
      </c>
      <c r="H186" s="51"/>
      <c r="I186" s="15"/>
      <c r="J186" s="15"/>
      <c r="K186" s="15"/>
      <c r="L186" s="15"/>
      <c r="M186" s="14"/>
      <c r="N186" s="14"/>
      <c r="O186" s="14"/>
      <c r="P186" s="14"/>
    </row>
    <row r="187" spans="1:16" s="1" customFormat="1" ht="63">
      <c r="A187" s="91" t="s">
        <v>498</v>
      </c>
      <c r="B187" s="8" t="s">
        <v>221</v>
      </c>
      <c r="C187" s="8" t="s">
        <v>441</v>
      </c>
      <c r="D187" s="8" t="s">
        <v>261</v>
      </c>
      <c r="E187" s="43">
        <v>18000000</v>
      </c>
      <c r="F187" s="43">
        <v>0</v>
      </c>
      <c r="G187" s="43">
        <f>SUM(E187:F187)</f>
        <v>18000000</v>
      </c>
      <c r="H187" s="51"/>
      <c r="I187" s="15"/>
      <c r="J187" s="15"/>
      <c r="K187" s="15"/>
      <c r="L187" s="15"/>
      <c r="M187" s="14"/>
      <c r="N187" s="14"/>
      <c r="O187" s="14"/>
      <c r="P187" s="14"/>
    </row>
    <row r="188" spans="1:16" s="1" customFormat="1" ht="31.5">
      <c r="A188" s="21" t="s">
        <v>442</v>
      </c>
      <c r="B188" s="9" t="s">
        <v>221</v>
      </c>
      <c r="C188" s="9" t="s">
        <v>443</v>
      </c>
      <c r="D188" s="9" t="s">
        <v>152</v>
      </c>
      <c r="E188" s="39">
        <f>E189</f>
        <v>18000000</v>
      </c>
      <c r="F188" s="39">
        <f>F189</f>
        <v>0</v>
      </c>
      <c r="G188" s="39">
        <f t="shared" si="8"/>
        <v>18000000</v>
      </c>
      <c r="H188" s="51"/>
      <c r="I188" s="15"/>
      <c r="J188" s="15"/>
      <c r="K188" s="15"/>
      <c r="L188" s="15"/>
      <c r="M188" s="14"/>
      <c r="N188" s="14"/>
      <c r="O188" s="14"/>
      <c r="P188" s="14"/>
    </row>
    <row r="189" spans="1:16" s="1" customFormat="1" ht="15.75">
      <c r="A189" s="21" t="s">
        <v>260</v>
      </c>
      <c r="B189" s="9" t="s">
        <v>221</v>
      </c>
      <c r="C189" s="9" t="s">
        <v>443</v>
      </c>
      <c r="D189" s="9" t="s">
        <v>91</v>
      </c>
      <c r="E189" s="39">
        <f>E190</f>
        <v>18000000</v>
      </c>
      <c r="F189" s="39">
        <f>F190</f>
        <v>0</v>
      </c>
      <c r="G189" s="39">
        <f t="shared" si="8"/>
        <v>18000000</v>
      </c>
      <c r="H189" s="51"/>
      <c r="I189" s="15"/>
      <c r="J189" s="15"/>
      <c r="K189" s="15"/>
      <c r="L189" s="15"/>
      <c r="M189" s="14"/>
      <c r="N189" s="14"/>
      <c r="O189" s="14"/>
      <c r="P189" s="14"/>
    </row>
    <row r="190" spans="1:16" s="1" customFormat="1" ht="47.25">
      <c r="A190" s="21" t="s">
        <v>399</v>
      </c>
      <c r="B190" s="9" t="s">
        <v>221</v>
      </c>
      <c r="C190" s="9" t="s">
        <v>443</v>
      </c>
      <c r="D190" s="9" t="s">
        <v>261</v>
      </c>
      <c r="E190" s="39">
        <v>18000000</v>
      </c>
      <c r="F190" s="39">
        <v>0</v>
      </c>
      <c r="G190" s="39">
        <f t="shared" si="8"/>
        <v>18000000</v>
      </c>
      <c r="H190" s="51"/>
      <c r="I190" s="15"/>
      <c r="J190" s="15"/>
      <c r="K190" s="15"/>
      <c r="L190" s="15"/>
      <c r="M190" s="14"/>
      <c r="N190" s="14"/>
      <c r="O190" s="14"/>
      <c r="P190" s="14"/>
    </row>
    <row r="191" spans="1:16" s="1" customFormat="1" ht="18" customHeight="1">
      <c r="A191" s="20" t="s">
        <v>251</v>
      </c>
      <c r="B191" s="7" t="s">
        <v>239</v>
      </c>
      <c r="C191" s="7" t="s">
        <v>153</v>
      </c>
      <c r="D191" s="7" t="s">
        <v>152</v>
      </c>
      <c r="E191" s="41">
        <f aca="true" t="shared" si="13" ref="E191:F193">E192</f>
        <v>500000</v>
      </c>
      <c r="F191" s="41">
        <f t="shared" si="13"/>
        <v>0</v>
      </c>
      <c r="G191" s="41">
        <f>SUM(E191:F191)</f>
        <v>500000</v>
      </c>
      <c r="H191" s="51"/>
      <c r="I191" s="15"/>
      <c r="J191" s="15"/>
      <c r="K191" s="15"/>
      <c r="L191" s="15"/>
      <c r="M191" s="14"/>
      <c r="N191" s="14"/>
      <c r="O191" s="14"/>
      <c r="P191" s="14"/>
    </row>
    <row r="192" spans="1:16" s="1" customFormat="1" ht="15.75">
      <c r="A192" s="21" t="s">
        <v>252</v>
      </c>
      <c r="B192" s="9" t="s">
        <v>239</v>
      </c>
      <c r="C192" s="9" t="s">
        <v>240</v>
      </c>
      <c r="D192" s="9" t="s">
        <v>152</v>
      </c>
      <c r="E192" s="39">
        <f t="shared" si="13"/>
        <v>500000</v>
      </c>
      <c r="F192" s="39">
        <f t="shared" si="13"/>
        <v>0</v>
      </c>
      <c r="G192" s="39">
        <f>SUM(E192:F192)</f>
        <v>500000</v>
      </c>
      <c r="H192" s="51"/>
      <c r="I192" s="15"/>
      <c r="J192" s="15"/>
      <c r="K192" s="15"/>
      <c r="L192" s="15"/>
      <c r="M192" s="14"/>
      <c r="N192" s="14"/>
      <c r="O192" s="14"/>
      <c r="P192" s="14"/>
    </row>
    <row r="193" spans="1:16" s="1" customFormat="1" ht="31.5">
      <c r="A193" s="45" t="s">
        <v>6</v>
      </c>
      <c r="B193" s="9" t="s">
        <v>239</v>
      </c>
      <c r="C193" s="9" t="s">
        <v>240</v>
      </c>
      <c r="D193" s="9" t="s">
        <v>63</v>
      </c>
      <c r="E193" s="39">
        <f t="shared" si="13"/>
        <v>500000</v>
      </c>
      <c r="F193" s="39">
        <f t="shared" si="13"/>
        <v>0</v>
      </c>
      <c r="G193" s="39">
        <f>SUM(E193:F193)</f>
        <v>500000</v>
      </c>
      <c r="H193" s="51"/>
      <c r="I193" s="15"/>
      <c r="J193" s="15"/>
      <c r="K193" s="15"/>
      <c r="L193" s="15"/>
      <c r="M193" s="14"/>
      <c r="N193" s="14"/>
      <c r="O193" s="14"/>
      <c r="P193" s="14"/>
    </row>
    <row r="194" spans="1:16" s="3" customFormat="1" ht="47.25">
      <c r="A194" s="45" t="s">
        <v>7</v>
      </c>
      <c r="B194" s="9" t="s">
        <v>239</v>
      </c>
      <c r="C194" s="9" t="s">
        <v>240</v>
      </c>
      <c r="D194" s="9" t="s">
        <v>64</v>
      </c>
      <c r="E194" s="39">
        <v>500000</v>
      </c>
      <c r="F194" s="39">
        <v>0</v>
      </c>
      <c r="G194" s="39">
        <f>SUM(E194:F194)</f>
        <v>500000</v>
      </c>
      <c r="H194" s="51"/>
      <c r="I194" s="15"/>
      <c r="J194" s="15"/>
      <c r="K194" s="15"/>
      <c r="L194" s="15"/>
      <c r="M194" s="15"/>
      <c r="N194" s="15"/>
      <c r="O194" s="15"/>
      <c r="P194" s="15"/>
    </row>
    <row r="195" spans="1:16" s="3" customFormat="1" ht="31.5">
      <c r="A195" s="20" t="s">
        <v>168</v>
      </c>
      <c r="B195" s="7" t="s">
        <v>163</v>
      </c>
      <c r="C195" s="7" t="s">
        <v>153</v>
      </c>
      <c r="D195" s="7" t="s">
        <v>152</v>
      </c>
      <c r="E195" s="41">
        <f>SUM(E196,E200,E204,E208,E214)</f>
        <v>3861610</v>
      </c>
      <c r="F195" s="41">
        <f>SUM(F196,F200,F204,F208,F214)</f>
        <v>1773038</v>
      </c>
      <c r="G195" s="41">
        <f t="shared" si="8"/>
        <v>5634648</v>
      </c>
      <c r="H195" s="51"/>
      <c r="I195" s="15"/>
      <c r="J195" s="15"/>
      <c r="K195" s="15"/>
      <c r="L195" s="15"/>
      <c r="M195" s="15"/>
      <c r="N195" s="15"/>
      <c r="O195" s="15"/>
      <c r="P195" s="15"/>
    </row>
    <row r="196" spans="1:16" s="3" customFormat="1" ht="47.25">
      <c r="A196" s="21" t="s">
        <v>94</v>
      </c>
      <c r="B196" s="9" t="s">
        <v>163</v>
      </c>
      <c r="C196" s="9" t="s">
        <v>112</v>
      </c>
      <c r="D196" s="9" t="s">
        <v>152</v>
      </c>
      <c r="E196" s="39">
        <f aca="true" t="shared" si="14" ref="E196:F198">E197</f>
        <v>467600</v>
      </c>
      <c r="F196" s="39">
        <f t="shared" si="14"/>
        <v>0</v>
      </c>
      <c r="G196" s="39">
        <f t="shared" si="8"/>
        <v>467600</v>
      </c>
      <c r="H196" s="51"/>
      <c r="I196" s="15"/>
      <c r="J196" s="15"/>
      <c r="K196" s="15"/>
      <c r="L196" s="15"/>
      <c r="M196" s="15"/>
      <c r="N196" s="15"/>
      <c r="O196" s="15"/>
      <c r="P196" s="15"/>
    </row>
    <row r="197" spans="1:16" s="3" customFormat="1" ht="31.5">
      <c r="A197" s="21" t="s">
        <v>444</v>
      </c>
      <c r="B197" s="9" t="s">
        <v>163</v>
      </c>
      <c r="C197" s="9" t="s">
        <v>445</v>
      </c>
      <c r="D197" s="9" t="s">
        <v>152</v>
      </c>
      <c r="E197" s="39">
        <f t="shared" si="14"/>
        <v>467600</v>
      </c>
      <c r="F197" s="39">
        <f t="shared" si="14"/>
        <v>0</v>
      </c>
      <c r="G197" s="39">
        <f t="shared" si="8"/>
        <v>467600</v>
      </c>
      <c r="H197" s="51"/>
      <c r="I197" s="15"/>
      <c r="J197" s="15"/>
      <c r="K197" s="15"/>
      <c r="L197" s="15"/>
      <c r="M197" s="15"/>
      <c r="N197" s="15"/>
      <c r="O197" s="15"/>
      <c r="P197" s="15"/>
    </row>
    <row r="198" spans="1:16" s="3" customFormat="1" ht="47.25">
      <c r="A198" s="21" t="s">
        <v>60</v>
      </c>
      <c r="B198" s="9" t="s">
        <v>163</v>
      </c>
      <c r="C198" s="9" t="s">
        <v>445</v>
      </c>
      <c r="D198" s="9" t="s">
        <v>88</v>
      </c>
      <c r="E198" s="39">
        <f t="shared" si="14"/>
        <v>467600</v>
      </c>
      <c r="F198" s="39">
        <f t="shared" si="14"/>
        <v>0</v>
      </c>
      <c r="G198" s="39">
        <f t="shared" si="8"/>
        <v>467600</v>
      </c>
      <c r="H198" s="51"/>
      <c r="I198" s="15"/>
      <c r="J198" s="15"/>
      <c r="K198" s="15"/>
      <c r="L198" s="15"/>
      <c r="M198" s="15"/>
      <c r="N198" s="15"/>
      <c r="O198" s="15"/>
      <c r="P198" s="15"/>
    </row>
    <row r="199" spans="1:16" s="3" customFormat="1" ht="15.75">
      <c r="A199" s="21" t="s">
        <v>87</v>
      </c>
      <c r="B199" s="9" t="s">
        <v>163</v>
      </c>
      <c r="C199" s="9" t="s">
        <v>445</v>
      </c>
      <c r="D199" s="9" t="s">
        <v>70</v>
      </c>
      <c r="E199" s="39">
        <v>467600</v>
      </c>
      <c r="F199" s="39">
        <v>0</v>
      </c>
      <c r="G199" s="39">
        <f t="shared" si="8"/>
        <v>467600</v>
      </c>
      <c r="H199" s="51"/>
      <c r="I199" s="15"/>
      <c r="J199" s="15"/>
      <c r="K199" s="15"/>
      <c r="L199" s="15"/>
      <c r="M199" s="15"/>
      <c r="N199" s="15"/>
      <c r="O199" s="15"/>
      <c r="P199" s="15"/>
    </row>
    <row r="200" spans="1:16" s="3" customFormat="1" ht="78.75">
      <c r="A200" s="21" t="s">
        <v>381</v>
      </c>
      <c r="B200" s="9" t="s">
        <v>163</v>
      </c>
      <c r="C200" s="9" t="s">
        <v>382</v>
      </c>
      <c r="D200" s="9" t="s">
        <v>152</v>
      </c>
      <c r="E200" s="39">
        <f aca="true" t="shared" si="15" ref="E200:F202">E201</f>
        <v>594010</v>
      </c>
      <c r="F200" s="39">
        <f t="shared" si="15"/>
        <v>0</v>
      </c>
      <c r="G200" s="39">
        <f t="shared" si="8"/>
        <v>594010</v>
      </c>
      <c r="H200" s="51"/>
      <c r="I200" s="15"/>
      <c r="J200" s="15"/>
      <c r="K200" s="15"/>
      <c r="L200" s="15"/>
      <c r="M200" s="15"/>
      <c r="N200" s="15"/>
      <c r="O200" s="15"/>
      <c r="P200" s="15"/>
    </row>
    <row r="201" spans="1:16" s="3" customFormat="1" ht="63">
      <c r="A201" s="21" t="s">
        <v>81</v>
      </c>
      <c r="B201" s="9" t="s">
        <v>163</v>
      </c>
      <c r="C201" s="9" t="s">
        <v>383</v>
      </c>
      <c r="D201" s="9" t="s">
        <v>152</v>
      </c>
      <c r="E201" s="39">
        <f t="shared" si="15"/>
        <v>594010</v>
      </c>
      <c r="F201" s="39">
        <f t="shared" si="15"/>
        <v>0</v>
      </c>
      <c r="G201" s="39">
        <f t="shared" si="8"/>
        <v>594010</v>
      </c>
      <c r="H201" s="51"/>
      <c r="I201" s="15"/>
      <c r="J201" s="15"/>
      <c r="K201" s="15"/>
      <c r="L201" s="15"/>
      <c r="M201" s="15"/>
      <c r="N201" s="15"/>
      <c r="O201" s="15"/>
      <c r="P201" s="15"/>
    </row>
    <row r="202" spans="1:16" s="3" customFormat="1" ht="47.25">
      <c r="A202" s="21" t="s">
        <v>60</v>
      </c>
      <c r="B202" s="9" t="s">
        <v>163</v>
      </c>
      <c r="C202" s="9" t="s">
        <v>383</v>
      </c>
      <c r="D202" s="9" t="s">
        <v>88</v>
      </c>
      <c r="E202" s="39">
        <f t="shared" si="15"/>
        <v>594010</v>
      </c>
      <c r="F202" s="39">
        <f t="shared" si="15"/>
        <v>0</v>
      </c>
      <c r="G202" s="39">
        <f t="shared" si="8"/>
        <v>594010</v>
      </c>
      <c r="H202" s="51"/>
      <c r="I202" s="15"/>
      <c r="J202" s="15"/>
      <c r="K202" s="15"/>
      <c r="L202" s="15"/>
      <c r="M202" s="15"/>
      <c r="N202" s="15"/>
      <c r="O202" s="15"/>
      <c r="P202" s="15"/>
    </row>
    <row r="203" spans="1:16" s="3" customFormat="1" ht="15.75">
      <c r="A203" s="21" t="s">
        <v>87</v>
      </c>
      <c r="B203" s="9" t="s">
        <v>163</v>
      </c>
      <c r="C203" s="9" t="s">
        <v>383</v>
      </c>
      <c r="D203" s="9" t="s">
        <v>70</v>
      </c>
      <c r="E203" s="39">
        <v>594010</v>
      </c>
      <c r="F203" s="39">
        <v>0</v>
      </c>
      <c r="G203" s="39">
        <f t="shared" si="8"/>
        <v>594010</v>
      </c>
      <c r="H203" s="51"/>
      <c r="I203" s="15"/>
      <c r="J203" s="15"/>
      <c r="K203" s="15"/>
      <c r="L203" s="15"/>
      <c r="M203" s="15"/>
      <c r="N203" s="15"/>
      <c r="O203" s="15"/>
      <c r="P203" s="15"/>
    </row>
    <row r="204" spans="1:16" s="3" customFormat="1" ht="94.5">
      <c r="A204" s="21" t="s">
        <v>507</v>
      </c>
      <c r="B204" s="9" t="s">
        <v>163</v>
      </c>
      <c r="C204" s="9" t="s">
        <v>509</v>
      </c>
      <c r="D204" s="9" t="s">
        <v>152</v>
      </c>
      <c r="E204" s="39">
        <f aca="true" t="shared" si="16" ref="E204:F206">E205</f>
        <v>0</v>
      </c>
      <c r="F204" s="39">
        <f t="shared" si="16"/>
        <v>1872038</v>
      </c>
      <c r="G204" s="39">
        <f t="shared" si="8"/>
        <v>1872038</v>
      </c>
      <c r="H204" s="51"/>
      <c r="I204" s="15"/>
      <c r="J204" s="15"/>
      <c r="K204" s="15"/>
      <c r="L204" s="15"/>
      <c r="M204" s="15"/>
      <c r="N204" s="15"/>
      <c r="O204" s="15"/>
      <c r="P204" s="15"/>
    </row>
    <row r="205" spans="1:16" s="3" customFormat="1" ht="63">
      <c r="A205" s="21" t="s">
        <v>508</v>
      </c>
      <c r="B205" s="9" t="s">
        <v>163</v>
      </c>
      <c r="C205" s="9" t="s">
        <v>510</v>
      </c>
      <c r="D205" s="9" t="s">
        <v>152</v>
      </c>
      <c r="E205" s="39">
        <f t="shared" si="16"/>
        <v>0</v>
      </c>
      <c r="F205" s="39">
        <f t="shared" si="16"/>
        <v>1872038</v>
      </c>
      <c r="G205" s="39">
        <f t="shared" si="8"/>
        <v>1872038</v>
      </c>
      <c r="H205" s="51"/>
      <c r="I205" s="15"/>
      <c r="J205" s="15"/>
      <c r="K205" s="15"/>
      <c r="L205" s="15"/>
      <c r="M205" s="15"/>
      <c r="N205" s="15"/>
      <c r="O205" s="15"/>
      <c r="P205" s="15"/>
    </row>
    <row r="206" spans="1:16" s="3" customFormat="1" ht="15.75">
      <c r="A206" s="21" t="s">
        <v>260</v>
      </c>
      <c r="B206" s="9" t="s">
        <v>163</v>
      </c>
      <c r="C206" s="9" t="s">
        <v>510</v>
      </c>
      <c r="D206" s="9" t="s">
        <v>91</v>
      </c>
      <c r="E206" s="39">
        <f t="shared" si="16"/>
        <v>0</v>
      </c>
      <c r="F206" s="39">
        <f t="shared" si="16"/>
        <v>1872038</v>
      </c>
      <c r="G206" s="39">
        <f t="shared" si="8"/>
        <v>1872038</v>
      </c>
      <c r="H206" s="51"/>
      <c r="I206" s="15"/>
      <c r="J206" s="15"/>
      <c r="K206" s="15"/>
      <c r="L206" s="15"/>
      <c r="M206" s="15"/>
      <c r="N206" s="15"/>
      <c r="O206" s="15"/>
      <c r="P206" s="15"/>
    </row>
    <row r="207" spans="1:16" s="3" customFormat="1" ht="47.25">
      <c r="A207" s="21" t="s">
        <v>399</v>
      </c>
      <c r="B207" s="9" t="s">
        <v>163</v>
      </c>
      <c r="C207" s="9" t="s">
        <v>510</v>
      </c>
      <c r="D207" s="9" t="s">
        <v>261</v>
      </c>
      <c r="E207" s="39"/>
      <c r="F207" s="39">
        <v>1872038</v>
      </c>
      <c r="G207" s="39">
        <f t="shared" si="8"/>
        <v>1872038</v>
      </c>
      <c r="H207" s="51"/>
      <c r="I207" s="15"/>
      <c r="J207" s="15"/>
      <c r="K207" s="15"/>
      <c r="L207" s="15"/>
      <c r="M207" s="15"/>
      <c r="N207" s="15"/>
      <c r="O207" s="15"/>
      <c r="P207" s="15"/>
    </row>
    <row r="208" spans="1:16" s="3" customFormat="1" ht="15.75">
      <c r="A208" s="21" t="s">
        <v>393</v>
      </c>
      <c r="B208" s="9" t="s">
        <v>163</v>
      </c>
      <c r="C208" s="9" t="s">
        <v>100</v>
      </c>
      <c r="D208" s="9" t="s">
        <v>152</v>
      </c>
      <c r="E208" s="39">
        <f>SUM(E209)</f>
        <v>2000000</v>
      </c>
      <c r="F208" s="39">
        <f>SUM(F209)</f>
        <v>0</v>
      </c>
      <c r="G208" s="39">
        <f t="shared" si="8"/>
        <v>2000000</v>
      </c>
      <c r="H208" s="51"/>
      <c r="I208" s="15"/>
      <c r="J208" s="15"/>
      <c r="K208" s="15"/>
      <c r="L208" s="15"/>
      <c r="M208" s="15"/>
      <c r="N208" s="15"/>
      <c r="O208" s="15"/>
      <c r="P208" s="15"/>
    </row>
    <row r="209" spans="1:16" s="3" customFormat="1" ht="47.25">
      <c r="A209" s="21" t="s">
        <v>358</v>
      </c>
      <c r="B209" s="9" t="s">
        <v>163</v>
      </c>
      <c r="C209" s="9" t="s">
        <v>98</v>
      </c>
      <c r="D209" s="9" t="s">
        <v>152</v>
      </c>
      <c r="E209" s="39">
        <f>SUM(E210,E212)</f>
        <v>2000000</v>
      </c>
      <c r="F209" s="39">
        <f>SUM(F210,F212)</f>
        <v>0</v>
      </c>
      <c r="G209" s="39">
        <f t="shared" si="8"/>
        <v>2000000</v>
      </c>
      <c r="H209" s="51"/>
      <c r="I209" s="15"/>
      <c r="J209" s="15"/>
      <c r="K209" s="15"/>
      <c r="L209" s="15"/>
      <c r="M209" s="15"/>
      <c r="N209" s="15"/>
      <c r="O209" s="15"/>
      <c r="P209" s="15"/>
    </row>
    <row r="210" spans="1:16" s="3" customFormat="1" ht="31.5">
      <c r="A210" s="45" t="s">
        <v>6</v>
      </c>
      <c r="B210" s="9" t="s">
        <v>163</v>
      </c>
      <c r="C210" s="9" t="s">
        <v>98</v>
      </c>
      <c r="D210" s="9" t="s">
        <v>63</v>
      </c>
      <c r="E210" s="39">
        <f>E211</f>
        <v>2000000</v>
      </c>
      <c r="F210" s="39">
        <f>F211</f>
        <v>-2000000</v>
      </c>
      <c r="G210" s="39">
        <f t="shared" si="8"/>
        <v>0</v>
      </c>
      <c r="H210" s="51"/>
      <c r="I210" s="15"/>
      <c r="J210" s="15"/>
      <c r="K210" s="15"/>
      <c r="L210" s="15"/>
      <c r="M210" s="15"/>
      <c r="N210" s="15"/>
      <c r="O210" s="15"/>
      <c r="P210" s="15"/>
    </row>
    <row r="211" spans="1:16" s="1" customFormat="1" ht="47.25">
      <c r="A211" s="45" t="s">
        <v>7</v>
      </c>
      <c r="B211" s="9" t="s">
        <v>163</v>
      </c>
      <c r="C211" s="9" t="s">
        <v>98</v>
      </c>
      <c r="D211" s="9" t="s">
        <v>64</v>
      </c>
      <c r="E211" s="39">
        <v>2000000</v>
      </c>
      <c r="F211" s="39">
        <v>-2000000</v>
      </c>
      <c r="G211" s="39">
        <f t="shared" si="8"/>
        <v>0</v>
      </c>
      <c r="H211" s="51"/>
      <c r="I211" s="15"/>
      <c r="J211" s="15"/>
      <c r="K211" s="15"/>
      <c r="L211" s="15"/>
      <c r="M211" s="14"/>
      <c r="N211" s="14"/>
      <c r="O211" s="14"/>
      <c r="P211" s="14"/>
    </row>
    <row r="212" spans="1:16" s="1" customFormat="1" ht="15.75">
      <c r="A212" s="21" t="s">
        <v>260</v>
      </c>
      <c r="B212" s="9" t="s">
        <v>163</v>
      </c>
      <c r="C212" s="9" t="s">
        <v>98</v>
      </c>
      <c r="D212" s="9" t="s">
        <v>91</v>
      </c>
      <c r="E212" s="39">
        <f>E213</f>
        <v>0</v>
      </c>
      <c r="F212" s="39">
        <f>F213</f>
        <v>2000000</v>
      </c>
      <c r="G212" s="39">
        <f t="shared" si="8"/>
        <v>2000000</v>
      </c>
      <c r="H212" s="51"/>
      <c r="I212" s="15"/>
      <c r="J212" s="15"/>
      <c r="K212" s="15"/>
      <c r="L212" s="15"/>
      <c r="M212" s="14"/>
      <c r="N212" s="14"/>
      <c r="O212" s="14"/>
      <c r="P212" s="14"/>
    </row>
    <row r="213" spans="1:16" s="1" customFormat="1" ht="47.25">
      <c r="A213" s="21" t="s">
        <v>399</v>
      </c>
      <c r="B213" s="9" t="s">
        <v>163</v>
      </c>
      <c r="C213" s="9" t="s">
        <v>98</v>
      </c>
      <c r="D213" s="9" t="s">
        <v>261</v>
      </c>
      <c r="E213" s="39"/>
      <c r="F213" s="39">
        <v>2000000</v>
      </c>
      <c r="G213" s="39">
        <f t="shared" si="8"/>
        <v>2000000</v>
      </c>
      <c r="H213" s="51"/>
      <c r="I213" s="15"/>
      <c r="J213" s="15"/>
      <c r="K213" s="15"/>
      <c r="L213" s="15"/>
      <c r="M213" s="14"/>
      <c r="N213" s="14"/>
      <c r="O213" s="14"/>
      <c r="P213" s="14"/>
    </row>
    <row r="214" spans="1:16" s="3" customFormat="1" ht="31.5">
      <c r="A214" s="21" t="s">
        <v>71</v>
      </c>
      <c r="B214" s="9" t="s">
        <v>163</v>
      </c>
      <c r="C214" s="9" t="s">
        <v>72</v>
      </c>
      <c r="D214" s="9" t="s">
        <v>152</v>
      </c>
      <c r="E214" s="39">
        <f aca="true" t="shared" si="17" ref="E214:F217">E215</f>
        <v>800000</v>
      </c>
      <c r="F214" s="39">
        <f t="shared" si="17"/>
        <v>-99000</v>
      </c>
      <c r="G214" s="39">
        <f t="shared" si="8"/>
        <v>701000</v>
      </c>
      <c r="H214" s="51"/>
      <c r="I214" s="15"/>
      <c r="J214" s="15"/>
      <c r="K214" s="15"/>
      <c r="L214" s="15"/>
      <c r="M214" s="15"/>
      <c r="N214" s="15"/>
      <c r="O214" s="15"/>
      <c r="P214" s="15"/>
    </row>
    <row r="215" spans="1:16" s="3" customFormat="1" ht="47.25">
      <c r="A215" s="45" t="s">
        <v>466</v>
      </c>
      <c r="B215" s="9" t="s">
        <v>163</v>
      </c>
      <c r="C215" s="9" t="s">
        <v>467</v>
      </c>
      <c r="D215" s="9" t="s">
        <v>152</v>
      </c>
      <c r="E215" s="39">
        <f t="shared" si="17"/>
        <v>800000</v>
      </c>
      <c r="F215" s="39">
        <f t="shared" si="17"/>
        <v>-99000</v>
      </c>
      <c r="G215" s="39">
        <f t="shared" si="8"/>
        <v>701000</v>
      </c>
      <c r="H215" s="51"/>
      <c r="I215" s="15"/>
      <c r="J215" s="15"/>
      <c r="K215" s="15"/>
      <c r="L215" s="15"/>
      <c r="M215" s="15"/>
      <c r="N215" s="15"/>
      <c r="O215" s="15"/>
      <c r="P215" s="15"/>
    </row>
    <row r="216" spans="1:16" s="3" customFormat="1" ht="31.5">
      <c r="A216" s="45" t="s">
        <v>137</v>
      </c>
      <c r="B216" s="9" t="s">
        <v>163</v>
      </c>
      <c r="C216" s="9" t="s">
        <v>469</v>
      </c>
      <c r="D216" s="9" t="s">
        <v>152</v>
      </c>
      <c r="E216" s="39">
        <f t="shared" si="17"/>
        <v>800000</v>
      </c>
      <c r="F216" s="39">
        <f t="shared" si="17"/>
        <v>-99000</v>
      </c>
      <c r="G216" s="39">
        <f t="shared" si="8"/>
        <v>701000</v>
      </c>
      <c r="H216" s="51"/>
      <c r="I216" s="15"/>
      <c r="J216" s="15"/>
      <c r="K216" s="15"/>
      <c r="L216" s="15"/>
      <c r="M216" s="15"/>
      <c r="N216" s="15"/>
      <c r="O216" s="15"/>
      <c r="P216" s="15"/>
    </row>
    <row r="217" spans="1:16" s="3" customFormat="1" ht="31.5">
      <c r="A217" s="45" t="s">
        <v>6</v>
      </c>
      <c r="B217" s="9" t="s">
        <v>163</v>
      </c>
      <c r="C217" s="9" t="s">
        <v>469</v>
      </c>
      <c r="D217" s="9" t="s">
        <v>63</v>
      </c>
      <c r="E217" s="39">
        <f t="shared" si="17"/>
        <v>800000</v>
      </c>
      <c r="F217" s="39">
        <f t="shared" si="17"/>
        <v>-99000</v>
      </c>
      <c r="G217" s="39">
        <f t="shared" si="8"/>
        <v>701000</v>
      </c>
      <c r="H217" s="51"/>
      <c r="I217" s="15"/>
      <c r="J217" s="15"/>
      <c r="K217" s="15"/>
      <c r="L217" s="15"/>
      <c r="M217" s="15"/>
      <c r="N217" s="15"/>
      <c r="O217" s="15"/>
      <c r="P217" s="15"/>
    </row>
    <row r="218" spans="1:16" s="3" customFormat="1" ht="47.25">
      <c r="A218" s="45" t="s">
        <v>7</v>
      </c>
      <c r="B218" s="9" t="s">
        <v>163</v>
      </c>
      <c r="C218" s="9" t="s">
        <v>469</v>
      </c>
      <c r="D218" s="9" t="s">
        <v>64</v>
      </c>
      <c r="E218" s="39">
        <v>800000</v>
      </c>
      <c r="F218" s="39">
        <v>-99000</v>
      </c>
      <c r="G218" s="39">
        <f t="shared" si="8"/>
        <v>701000</v>
      </c>
      <c r="H218" s="51"/>
      <c r="I218" s="15"/>
      <c r="J218" s="15"/>
      <c r="K218" s="15"/>
      <c r="L218" s="15"/>
      <c r="M218" s="15"/>
      <c r="N218" s="15"/>
      <c r="O218" s="15"/>
      <c r="P218" s="15"/>
    </row>
    <row r="219" spans="1:16" s="1" customFormat="1" ht="15.75">
      <c r="A219" s="23" t="s">
        <v>170</v>
      </c>
      <c r="B219" s="6" t="s">
        <v>155</v>
      </c>
      <c r="C219" s="6" t="s">
        <v>153</v>
      </c>
      <c r="D219" s="6" t="s">
        <v>152</v>
      </c>
      <c r="E219" s="42">
        <f>SUM(E220,E246,E282,E325)</f>
        <v>415762356.97</v>
      </c>
      <c r="F219" s="42">
        <f>SUM(F220,F246,F282,F325)</f>
        <v>-5390980</v>
      </c>
      <c r="G219" s="42">
        <f t="shared" si="8"/>
        <v>410371376.97</v>
      </c>
      <c r="H219" s="51"/>
      <c r="I219" s="15"/>
      <c r="J219" s="15"/>
      <c r="K219" s="15"/>
      <c r="L219" s="15"/>
      <c r="M219" s="14"/>
      <c r="N219" s="14"/>
      <c r="O219" s="14"/>
      <c r="P219" s="14"/>
    </row>
    <row r="220" spans="1:16" s="3" customFormat="1" ht="18.75" customHeight="1">
      <c r="A220" s="20" t="s">
        <v>255</v>
      </c>
      <c r="B220" s="7" t="s">
        <v>230</v>
      </c>
      <c r="C220" s="7" t="s">
        <v>153</v>
      </c>
      <c r="D220" s="7" t="s">
        <v>152</v>
      </c>
      <c r="E220" s="41">
        <f>SUM(E221,E228)</f>
        <v>82018752</v>
      </c>
      <c r="F220" s="41">
        <f>SUM(F221,F228)</f>
        <v>5.5933924159035087E-11</v>
      </c>
      <c r="G220" s="41">
        <f t="shared" si="8"/>
        <v>82018752</v>
      </c>
      <c r="H220" s="51"/>
      <c r="I220" s="15"/>
      <c r="J220" s="15"/>
      <c r="K220" s="15"/>
      <c r="L220" s="15"/>
      <c r="M220" s="15"/>
      <c r="N220" s="15"/>
      <c r="O220" s="15"/>
      <c r="P220" s="15"/>
    </row>
    <row r="221" spans="1:16" s="3" customFormat="1" ht="15.75">
      <c r="A221" s="21" t="s">
        <v>109</v>
      </c>
      <c r="B221" s="9" t="s">
        <v>230</v>
      </c>
      <c r="C221" s="9" t="s">
        <v>110</v>
      </c>
      <c r="D221" s="9" t="s">
        <v>152</v>
      </c>
      <c r="E221" s="39">
        <f>SUM(E222,E225)</f>
        <v>735900</v>
      </c>
      <c r="F221" s="39">
        <f>SUM(F222,F225)</f>
        <v>2275.94</v>
      </c>
      <c r="G221" s="39">
        <f t="shared" si="8"/>
        <v>738175.94</v>
      </c>
      <c r="H221" s="51"/>
      <c r="I221" s="15"/>
      <c r="J221" s="15"/>
      <c r="K221" s="15"/>
      <c r="L221" s="15"/>
      <c r="M221" s="15"/>
      <c r="N221" s="15"/>
      <c r="O221" s="15"/>
      <c r="P221" s="15"/>
    </row>
    <row r="222" spans="1:16" s="3" customFormat="1" ht="47.25">
      <c r="A222" s="21" t="s">
        <v>496</v>
      </c>
      <c r="B222" s="9" t="s">
        <v>230</v>
      </c>
      <c r="C222" s="9" t="s">
        <v>497</v>
      </c>
      <c r="D222" s="9" t="s">
        <v>152</v>
      </c>
      <c r="E222" s="39">
        <f>SUM(E223)</f>
        <v>235900</v>
      </c>
      <c r="F222" s="39">
        <f>SUM(F223)</f>
        <v>2275.94</v>
      </c>
      <c r="G222" s="39">
        <f t="shared" si="8"/>
        <v>238175.94</v>
      </c>
      <c r="H222" s="51"/>
      <c r="I222" s="15"/>
      <c r="J222" s="15"/>
      <c r="K222" s="15"/>
      <c r="L222" s="15"/>
      <c r="M222" s="15"/>
      <c r="N222" s="15"/>
      <c r="O222" s="15"/>
      <c r="P222" s="15"/>
    </row>
    <row r="223" spans="1:16" s="3" customFormat="1" ht="15.75">
      <c r="A223" s="21" t="s">
        <v>260</v>
      </c>
      <c r="B223" s="9" t="s">
        <v>230</v>
      </c>
      <c r="C223" s="9" t="s">
        <v>497</v>
      </c>
      <c r="D223" s="9" t="s">
        <v>91</v>
      </c>
      <c r="E223" s="39">
        <f>E224</f>
        <v>235900</v>
      </c>
      <c r="F223" s="39">
        <f>F224</f>
        <v>2275.94</v>
      </c>
      <c r="G223" s="39">
        <f t="shared" si="8"/>
        <v>238175.94</v>
      </c>
      <c r="H223" s="51"/>
      <c r="I223" s="15"/>
      <c r="J223" s="15"/>
      <c r="K223" s="15"/>
      <c r="L223" s="15"/>
      <c r="M223" s="15"/>
      <c r="N223" s="15"/>
      <c r="O223" s="15"/>
      <c r="P223" s="15"/>
    </row>
    <row r="224" spans="1:16" s="3" customFormat="1" ht="47.25">
      <c r="A224" s="21" t="s">
        <v>399</v>
      </c>
      <c r="B224" s="9" t="s">
        <v>230</v>
      </c>
      <c r="C224" s="9" t="s">
        <v>497</v>
      </c>
      <c r="D224" s="9" t="s">
        <v>261</v>
      </c>
      <c r="E224" s="39">
        <v>235900</v>
      </c>
      <c r="F224" s="39">
        <v>2275.94</v>
      </c>
      <c r="G224" s="39">
        <f t="shared" si="8"/>
        <v>238175.94</v>
      </c>
      <c r="H224" s="51"/>
      <c r="I224" s="15"/>
      <c r="J224" s="15"/>
      <c r="K224" s="15"/>
      <c r="L224" s="15"/>
      <c r="M224" s="15"/>
      <c r="N224" s="15"/>
      <c r="O224" s="15"/>
      <c r="P224" s="15"/>
    </row>
    <row r="225" spans="1:16" s="3" customFormat="1" ht="47.25">
      <c r="A225" s="21" t="s">
        <v>284</v>
      </c>
      <c r="B225" s="9" t="s">
        <v>230</v>
      </c>
      <c r="C225" s="9" t="s">
        <v>386</v>
      </c>
      <c r="D225" s="9" t="s">
        <v>152</v>
      </c>
      <c r="E225" s="39">
        <f>SUM(E226)</f>
        <v>500000</v>
      </c>
      <c r="F225" s="39">
        <f>SUM(F226)</f>
        <v>0</v>
      </c>
      <c r="G225" s="39">
        <f t="shared" si="8"/>
        <v>500000</v>
      </c>
      <c r="H225" s="51"/>
      <c r="I225" s="15"/>
      <c r="J225" s="15"/>
      <c r="K225" s="15"/>
      <c r="L225" s="15"/>
      <c r="M225" s="15"/>
      <c r="N225" s="15"/>
      <c r="O225" s="15"/>
      <c r="P225" s="15"/>
    </row>
    <row r="226" spans="1:16" s="1" customFormat="1" ht="15.75">
      <c r="A226" s="21" t="s">
        <v>260</v>
      </c>
      <c r="B226" s="9" t="s">
        <v>230</v>
      </c>
      <c r="C226" s="9" t="s">
        <v>386</v>
      </c>
      <c r="D226" s="9" t="s">
        <v>91</v>
      </c>
      <c r="E226" s="39">
        <f>E227</f>
        <v>500000</v>
      </c>
      <c r="F226" s="39">
        <f>F227</f>
        <v>0</v>
      </c>
      <c r="G226" s="39">
        <f t="shared" si="8"/>
        <v>500000</v>
      </c>
      <c r="H226" s="51"/>
      <c r="I226" s="15"/>
      <c r="J226" s="15"/>
      <c r="K226" s="15"/>
      <c r="L226" s="15"/>
      <c r="M226" s="14"/>
      <c r="N226" s="14"/>
      <c r="O226" s="14"/>
      <c r="P226" s="14"/>
    </row>
    <row r="227" spans="1:16" s="1" customFormat="1" ht="47.25">
      <c r="A227" s="21" t="s">
        <v>399</v>
      </c>
      <c r="B227" s="9" t="s">
        <v>230</v>
      </c>
      <c r="C227" s="9" t="s">
        <v>386</v>
      </c>
      <c r="D227" s="9" t="s">
        <v>261</v>
      </c>
      <c r="E227" s="39">
        <v>500000</v>
      </c>
      <c r="F227" s="39">
        <v>0</v>
      </c>
      <c r="G227" s="39">
        <f t="shared" si="8"/>
        <v>500000</v>
      </c>
      <c r="H227" s="51"/>
      <c r="I227" s="15"/>
      <c r="J227" s="15"/>
      <c r="K227" s="15"/>
      <c r="L227" s="15"/>
      <c r="M227" s="14"/>
      <c r="N227" s="14"/>
      <c r="O227" s="14"/>
      <c r="P227" s="14"/>
    </row>
    <row r="228" spans="1:16" s="1" customFormat="1" ht="15.75">
      <c r="A228" s="21" t="s">
        <v>393</v>
      </c>
      <c r="B228" s="9" t="s">
        <v>230</v>
      </c>
      <c r="C228" s="9" t="s">
        <v>100</v>
      </c>
      <c r="D228" s="9" t="s">
        <v>152</v>
      </c>
      <c r="E228" s="39">
        <f>SUM(E229,E233)</f>
        <v>81282852</v>
      </c>
      <c r="F228" s="39">
        <f>SUM(F229,F233)</f>
        <v>-2275.939999999944</v>
      </c>
      <c r="G228" s="39">
        <f t="shared" si="8"/>
        <v>81280576.06</v>
      </c>
      <c r="H228" s="51"/>
      <c r="I228" s="15"/>
      <c r="J228" s="15"/>
      <c r="K228" s="15"/>
      <c r="L228" s="15"/>
      <c r="M228" s="14"/>
      <c r="N228" s="14"/>
      <c r="O228" s="14"/>
      <c r="P228" s="14"/>
    </row>
    <row r="229" spans="1:16" s="1" customFormat="1" ht="47.25">
      <c r="A229" s="21" t="s">
        <v>359</v>
      </c>
      <c r="B229" s="9" t="s">
        <v>230</v>
      </c>
      <c r="C229" s="9" t="s">
        <v>55</v>
      </c>
      <c r="D229" s="9" t="s">
        <v>152</v>
      </c>
      <c r="E229" s="40">
        <f>E230</f>
        <v>3000000</v>
      </c>
      <c r="F229" s="40">
        <f>F230</f>
        <v>0</v>
      </c>
      <c r="G229" s="39">
        <f t="shared" si="8"/>
        <v>3000000</v>
      </c>
      <c r="H229" s="51"/>
      <c r="I229" s="15"/>
      <c r="J229" s="15"/>
      <c r="K229" s="15"/>
      <c r="L229" s="15"/>
      <c r="M229" s="14"/>
      <c r="N229" s="14"/>
      <c r="O229" s="14"/>
      <c r="P229" s="14"/>
    </row>
    <row r="230" spans="1:16" s="1" customFormat="1" ht="15.75">
      <c r="A230" s="21" t="s">
        <v>260</v>
      </c>
      <c r="B230" s="9" t="s">
        <v>230</v>
      </c>
      <c r="C230" s="9" t="s">
        <v>55</v>
      </c>
      <c r="D230" s="9" t="s">
        <v>91</v>
      </c>
      <c r="E230" s="40">
        <f>SUM(E231:E232)</f>
        <v>3000000</v>
      </c>
      <c r="F230" s="40">
        <f>SUM(F231:F232)</f>
        <v>0</v>
      </c>
      <c r="G230" s="39">
        <f t="shared" si="8"/>
        <v>3000000</v>
      </c>
      <c r="H230" s="51"/>
      <c r="I230" s="15"/>
      <c r="J230" s="15"/>
      <c r="K230" s="15"/>
      <c r="L230" s="15"/>
      <c r="M230" s="14"/>
      <c r="N230" s="14"/>
      <c r="O230" s="14"/>
      <c r="P230" s="14"/>
    </row>
    <row r="231" spans="1:16" s="1" customFormat="1" ht="47.25">
      <c r="A231" s="21" t="s">
        <v>399</v>
      </c>
      <c r="B231" s="9" t="s">
        <v>230</v>
      </c>
      <c r="C231" s="9" t="s">
        <v>55</v>
      </c>
      <c r="D231" s="9" t="s">
        <v>261</v>
      </c>
      <c r="E231" s="40"/>
      <c r="F231" s="40">
        <v>1000000</v>
      </c>
      <c r="G231" s="39">
        <f t="shared" si="8"/>
        <v>1000000</v>
      </c>
      <c r="H231" s="51"/>
      <c r="I231" s="15"/>
      <c r="J231" s="15"/>
      <c r="K231" s="15"/>
      <c r="L231" s="15"/>
      <c r="M231" s="14"/>
      <c r="N231" s="14"/>
      <c r="O231" s="14"/>
      <c r="P231" s="14"/>
    </row>
    <row r="232" spans="1:16" s="1" customFormat="1" ht="15.75">
      <c r="A232" s="45" t="s">
        <v>12</v>
      </c>
      <c r="B232" s="9" t="s">
        <v>230</v>
      </c>
      <c r="C232" s="9" t="s">
        <v>55</v>
      </c>
      <c r="D232" s="9" t="s">
        <v>13</v>
      </c>
      <c r="E232" s="40">
        <v>3000000</v>
      </c>
      <c r="F232" s="40">
        <v>-1000000</v>
      </c>
      <c r="G232" s="39">
        <f t="shared" si="8"/>
        <v>2000000</v>
      </c>
      <c r="H232" s="51"/>
      <c r="I232" s="15"/>
      <c r="J232" s="15"/>
      <c r="K232" s="15"/>
      <c r="L232" s="15"/>
      <c r="M232" s="14"/>
      <c r="N232" s="14"/>
      <c r="O232" s="14"/>
      <c r="P232" s="14"/>
    </row>
    <row r="233" spans="1:16" s="1" customFormat="1" ht="47.25">
      <c r="A233" s="21" t="s">
        <v>360</v>
      </c>
      <c r="B233" s="10" t="s">
        <v>230</v>
      </c>
      <c r="C233" s="9" t="s">
        <v>101</v>
      </c>
      <c r="D233" s="9" t="s">
        <v>152</v>
      </c>
      <c r="E233" s="39">
        <f>SUM(E234,E237,E240,E243)</f>
        <v>78282852</v>
      </c>
      <c r="F233" s="39">
        <f>SUM(F234,F237,F240,F243)</f>
        <v>-2275.939999999944</v>
      </c>
      <c r="G233" s="39">
        <f t="shared" si="8"/>
        <v>78280576.06</v>
      </c>
      <c r="H233" s="51"/>
      <c r="I233" s="15"/>
      <c r="J233" s="15"/>
      <c r="K233" s="15"/>
      <c r="L233" s="15"/>
      <c r="M233" s="14"/>
      <c r="N233" s="14"/>
      <c r="O233" s="14"/>
      <c r="P233" s="14"/>
    </row>
    <row r="234" spans="1:16" s="3" customFormat="1" ht="63">
      <c r="A234" s="21" t="s">
        <v>111</v>
      </c>
      <c r="B234" s="10" t="s">
        <v>230</v>
      </c>
      <c r="C234" s="9" t="s">
        <v>102</v>
      </c>
      <c r="D234" s="9" t="s">
        <v>152</v>
      </c>
      <c r="E234" s="39">
        <f>E235</f>
        <v>67754600</v>
      </c>
      <c r="F234" s="39">
        <f>F235</f>
        <v>2000000</v>
      </c>
      <c r="G234" s="39">
        <f t="shared" si="8"/>
        <v>69754600</v>
      </c>
      <c r="H234" s="51"/>
      <c r="I234" s="15"/>
      <c r="J234" s="15"/>
      <c r="K234" s="15"/>
      <c r="L234" s="15"/>
      <c r="M234" s="15"/>
      <c r="N234" s="15"/>
      <c r="O234" s="15"/>
      <c r="P234" s="15"/>
    </row>
    <row r="235" spans="1:16" s="3" customFormat="1" ht="15.75">
      <c r="A235" s="21" t="s">
        <v>260</v>
      </c>
      <c r="B235" s="10" t="s">
        <v>230</v>
      </c>
      <c r="C235" s="9" t="s">
        <v>102</v>
      </c>
      <c r="D235" s="9" t="s">
        <v>91</v>
      </c>
      <c r="E235" s="39">
        <f>E236</f>
        <v>67754600</v>
      </c>
      <c r="F235" s="39">
        <f>F236</f>
        <v>2000000</v>
      </c>
      <c r="G235" s="39">
        <f t="shared" si="8"/>
        <v>69754600</v>
      </c>
      <c r="H235" s="51"/>
      <c r="I235" s="15"/>
      <c r="J235" s="15"/>
      <c r="K235" s="15"/>
      <c r="L235" s="15"/>
      <c r="M235" s="15"/>
      <c r="N235" s="15"/>
      <c r="O235" s="15"/>
      <c r="P235" s="15"/>
    </row>
    <row r="236" spans="1:16" s="3" customFormat="1" ht="47.25">
      <c r="A236" s="21" t="s">
        <v>399</v>
      </c>
      <c r="B236" s="10" t="s">
        <v>230</v>
      </c>
      <c r="C236" s="9" t="s">
        <v>102</v>
      </c>
      <c r="D236" s="9" t="s">
        <v>261</v>
      </c>
      <c r="E236" s="39">
        <v>67754600</v>
      </c>
      <c r="F236" s="39">
        <v>2000000</v>
      </c>
      <c r="G236" s="39">
        <f t="shared" si="8"/>
        <v>69754600</v>
      </c>
      <c r="H236" s="51"/>
      <c r="I236" s="15"/>
      <c r="J236" s="15"/>
      <c r="K236" s="15"/>
      <c r="L236" s="15"/>
      <c r="M236" s="15"/>
      <c r="N236" s="15"/>
      <c r="O236" s="15"/>
      <c r="P236" s="15"/>
    </row>
    <row r="237" spans="1:16" s="1" customFormat="1" ht="15.75">
      <c r="A237" s="21" t="s">
        <v>86</v>
      </c>
      <c r="B237" s="10" t="s">
        <v>230</v>
      </c>
      <c r="C237" s="9" t="s">
        <v>103</v>
      </c>
      <c r="D237" s="9" t="s">
        <v>152</v>
      </c>
      <c r="E237" s="39">
        <f>E238</f>
        <v>6178252</v>
      </c>
      <c r="F237" s="39">
        <f>F238</f>
        <v>-2002275.94</v>
      </c>
      <c r="G237" s="39">
        <f t="shared" si="8"/>
        <v>4175976.06</v>
      </c>
      <c r="H237" s="51"/>
      <c r="I237" s="15"/>
      <c r="J237" s="15"/>
      <c r="K237" s="15"/>
      <c r="L237" s="15"/>
      <c r="M237" s="14"/>
      <c r="N237" s="14"/>
      <c r="O237" s="14"/>
      <c r="P237" s="14"/>
    </row>
    <row r="238" spans="1:16" s="3" customFormat="1" ht="15.75">
      <c r="A238" s="21" t="s">
        <v>260</v>
      </c>
      <c r="B238" s="10" t="s">
        <v>230</v>
      </c>
      <c r="C238" s="9" t="s">
        <v>103</v>
      </c>
      <c r="D238" s="9" t="s">
        <v>91</v>
      </c>
      <c r="E238" s="39">
        <f>SUM(E239:E239)</f>
        <v>6178252</v>
      </c>
      <c r="F238" s="39">
        <f>SUM(F239:F239)</f>
        <v>-2002275.94</v>
      </c>
      <c r="G238" s="39">
        <f t="shared" si="8"/>
        <v>4175976.06</v>
      </c>
      <c r="H238" s="51"/>
      <c r="I238" s="15"/>
      <c r="J238" s="15"/>
      <c r="K238" s="15"/>
      <c r="L238" s="15"/>
      <c r="M238" s="15"/>
      <c r="N238" s="15"/>
      <c r="O238" s="15"/>
      <c r="P238" s="15"/>
    </row>
    <row r="239" spans="1:16" s="3" customFormat="1" ht="47.25">
      <c r="A239" s="21" t="s">
        <v>399</v>
      </c>
      <c r="B239" s="10" t="s">
        <v>230</v>
      </c>
      <c r="C239" s="9" t="s">
        <v>103</v>
      </c>
      <c r="D239" s="9" t="s">
        <v>261</v>
      </c>
      <c r="E239" s="39">
        <v>6178252</v>
      </c>
      <c r="F239" s="39">
        <f>-2000000-2275.94</f>
        <v>-2002275.94</v>
      </c>
      <c r="G239" s="39">
        <f t="shared" si="8"/>
        <v>4175976.06</v>
      </c>
      <c r="H239" s="51"/>
      <c r="I239" s="15"/>
      <c r="J239" s="15"/>
      <c r="K239" s="15"/>
      <c r="L239" s="15"/>
      <c r="M239" s="15"/>
      <c r="N239" s="15"/>
      <c r="O239" s="15"/>
      <c r="P239" s="15"/>
    </row>
    <row r="240" spans="1:16" s="3" customFormat="1" ht="31.5">
      <c r="A240" s="53" t="s">
        <v>217</v>
      </c>
      <c r="B240" s="10" t="s">
        <v>230</v>
      </c>
      <c r="C240" s="9" t="s">
        <v>104</v>
      </c>
      <c r="D240" s="9" t="s">
        <v>152</v>
      </c>
      <c r="E240" s="39">
        <f>E241</f>
        <v>300000</v>
      </c>
      <c r="F240" s="39">
        <f>F241</f>
        <v>0</v>
      </c>
      <c r="G240" s="39">
        <f t="shared" si="8"/>
        <v>300000</v>
      </c>
      <c r="H240" s="51"/>
      <c r="I240" s="15"/>
      <c r="J240" s="15"/>
      <c r="K240" s="15"/>
      <c r="L240" s="15"/>
      <c r="M240" s="15"/>
      <c r="N240" s="15"/>
      <c r="O240" s="15"/>
      <c r="P240" s="15"/>
    </row>
    <row r="241" spans="1:16" s="3" customFormat="1" ht="15.75">
      <c r="A241" s="21" t="s">
        <v>260</v>
      </c>
      <c r="B241" s="10" t="s">
        <v>230</v>
      </c>
      <c r="C241" s="9" t="s">
        <v>104</v>
      </c>
      <c r="D241" s="9" t="s">
        <v>91</v>
      </c>
      <c r="E241" s="39">
        <f>SUM(E242:E242)</f>
        <v>300000</v>
      </c>
      <c r="F241" s="39">
        <f>SUM(F242:F242)</f>
        <v>0</v>
      </c>
      <c r="G241" s="39">
        <f t="shared" si="8"/>
        <v>300000</v>
      </c>
      <c r="H241" s="51"/>
      <c r="I241" s="15"/>
      <c r="J241" s="15"/>
      <c r="K241" s="15"/>
      <c r="L241" s="15"/>
      <c r="M241" s="15"/>
      <c r="N241" s="15"/>
      <c r="O241" s="15"/>
      <c r="P241" s="15"/>
    </row>
    <row r="242" spans="1:16" s="3" customFormat="1" ht="47.25">
      <c r="A242" s="21" t="s">
        <v>399</v>
      </c>
      <c r="B242" s="10" t="s">
        <v>230</v>
      </c>
      <c r="C242" s="9" t="s">
        <v>104</v>
      </c>
      <c r="D242" s="9" t="s">
        <v>261</v>
      </c>
      <c r="E242" s="39">
        <v>300000</v>
      </c>
      <c r="F242" s="39">
        <v>0</v>
      </c>
      <c r="G242" s="39">
        <f t="shared" si="8"/>
        <v>300000</v>
      </c>
      <c r="H242" s="51"/>
      <c r="I242" s="15"/>
      <c r="J242" s="15"/>
      <c r="K242" s="15"/>
      <c r="L242" s="15"/>
      <c r="M242" s="15"/>
      <c r="N242" s="15"/>
      <c r="O242" s="15"/>
      <c r="P242" s="15"/>
    </row>
    <row r="243" spans="1:16" s="3" customFormat="1" ht="31.5">
      <c r="A243" s="53" t="s">
        <v>472</v>
      </c>
      <c r="B243" s="10" t="s">
        <v>230</v>
      </c>
      <c r="C243" s="9" t="s">
        <v>471</v>
      </c>
      <c r="D243" s="9" t="s">
        <v>152</v>
      </c>
      <c r="E243" s="39">
        <f>E244</f>
        <v>4050000</v>
      </c>
      <c r="F243" s="39">
        <f>F244</f>
        <v>0</v>
      </c>
      <c r="G243" s="39">
        <f t="shared" si="8"/>
        <v>4050000</v>
      </c>
      <c r="H243" s="51"/>
      <c r="I243" s="15"/>
      <c r="J243" s="15"/>
      <c r="K243" s="15"/>
      <c r="L243" s="15"/>
      <c r="M243" s="15"/>
      <c r="N243" s="15"/>
      <c r="O243" s="15"/>
      <c r="P243" s="15"/>
    </row>
    <row r="244" spans="1:16" s="3" customFormat="1" ht="15.75">
      <c r="A244" s="21" t="s">
        <v>260</v>
      </c>
      <c r="B244" s="10" t="s">
        <v>230</v>
      </c>
      <c r="C244" s="9" t="s">
        <v>471</v>
      </c>
      <c r="D244" s="9" t="s">
        <v>91</v>
      </c>
      <c r="E244" s="39">
        <f>SUM(E245:E245)</f>
        <v>4050000</v>
      </c>
      <c r="F244" s="39">
        <f>SUM(F245:F245)</f>
        <v>0</v>
      </c>
      <c r="G244" s="39">
        <f t="shared" si="8"/>
        <v>4050000</v>
      </c>
      <c r="H244" s="51"/>
      <c r="I244" s="15"/>
      <c r="J244" s="15"/>
      <c r="K244" s="15"/>
      <c r="L244" s="15"/>
      <c r="M244" s="15"/>
      <c r="N244" s="15"/>
      <c r="O244" s="15"/>
      <c r="P244" s="15"/>
    </row>
    <row r="245" spans="1:16" s="3" customFormat="1" ht="15.75">
      <c r="A245" s="53" t="s">
        <v>12</v>
      </c>
      <c r="B245" s="10" t="s">
        <v>230</v>
      </c>
      <c r="C245" s="9" t="s">
        <v>471</v>
      </c>
      <c r="D245" s="9" t="s">
        <v>13</v>
      </c>
      <c r="E245" s="39">
        <v>4050000</v>
      </c>
      <c r="F245" s="39">
        <v>0</v>
      </c>
      <c r="G245" s="39">
        <f t="shared" si="8"/>
        <v>4050000</v>
      </c>
      <c r="H245" s="51"/>
      <c r="I245" s="15"/>
      <c r="J245" s="15"/>
      <c r="K245" s="15"/>
      <c r="L245" s="15"/>
      <c r="M245" s="15"/>
      <c r="N245" s="15"/>
      <c r="O245" s="15"/>
      <c r="P245" s="15"/>
    </row>
    <row r="246" spans="1:16" s="3" customFormat="1" ht="12.75" customHeight="1">
      <c r="A246" s="20" t="s">
        <v>256</v>
      </c>
      <c r="B246" s="7" t="s">
        <v>156</v>
      </c>
      <c r="C246" s="7" t="s">
        <v>153</v>
      </c>
      <c r="D246" s="7" t="s">
        <v>152</v>
      </c>
      <c r="E246" s="41">
        <f>SUM(E247,E251,E255,E259,E272,E278)</f>
        <v>98727004.97</v>
      </c>
      <c r="F246" s="41">
        <f>SUM(F247,F251,F255,F259,F272,F278)</f>
        <v>-5390980</v>
      </c>
      <c r="G246" s="41">
        <f t="shared" si="8"/>
        <v>93336024.97</v>
      </c>
      <c r="H246" s="51"/>
      <c r="I246" s="15"/>
      <c r="J246" s="15"/>
      <c r="K246" s="15"/>
      <c r="L246" s="15"/>
      <c r="M246" s="15"/>
      <c r="N246" s="15"/>
      <c r="O246" s="15"/>
      <c r="P246" s="15"/>
    </row>
    <row r="247" spans="1:16" s="3" customFormat="1" ht="15.75">
      <c r="A247" s="21" t="s">
        <v>90</v>
      </c>
      <c r="B247" s="9" t="s">
        <v>156</v>
      </c>
      <c r="C247" s="9" t="s">
        <v>99</v>
      </c>
      <c r="D247" s="9" t="s">
        <v>152</v>
      </c>
      <c r="E247" s="39">
        <f aca="true" t="shared" si="18" ref="E247:F249">E248</f>
        <v>0</v>
      </c>
      <c r="F247" s="39">
        <f t="shared" si="18"/>
        <v>2010020</v>
      </c>
      <c r="G247" s="39">
        <f t="shared" si="8"/>
        <v>2010020</v>
      </c>
      <c r="H247" s="51"/>
      <c r="I247" s="15"/>
      <c r="J247" s="15"/>
      <c r="K247" s="15"/>
      <c r="L247" s="15"/>
      <c r="M247" s="15"/>
      <c r="N247" s="15"/>
      <c r="O247" s="15"/>
      <c r="P247" s="15"/>
    </row>
    <row r="248" spans="1:16" s="3" customFormat="1" ht="15.75">
      <c r="A248" s="45" t="s">
        <v>419</v>
      </c>
      <c r="B248" s="9" t="s">
        <v>156</v>
      </c>
      <c r="C248" s="9" t="s">
        <v>418</v>
      </c>
      <c r="D248" s="9" t="s">
        <v>152</v>
      </c>
      <c r="E248" s="39">
        <f t="shared" si="18"/>
        <v>0</v>
      </c>
      <c r="F248" s="39">
        <f t="shared" si="18"/>
        <v>2010020</v>
      </c>
      <c r="G248" s="39">
        <f t="shared" si="8"/>
        <v>2010020</v>
      </c>
      <c r="H248" s="51"/>
      <c r="I248" s="15"/>
      <c r="J248" s="15"/>
      <c r="K248" s="15"/>
      <c r="L248" s="15"/>
      <c r="M248" s="15"/>
      <c r="N248" s="15"/>
      <c r="O248" s="15"/>
      <c r="P248" s="15"/>
    </row>
    <row r="249" spans="1:16" s="3" customFormat="1" ht="15.75">
      <c r="A249" s="21" t="s">
        <v>260</v>
      </c>
      <c r="B249" s="9" t="s">
        <v>156</v>
      </c>
      <c r="C249" s="9" t="s">
        <v>418</v>
      </c>
      <c r="D249" s="9" t="s">
        <v>91</v>
      </c>
      <c r="E249" s="39">
        <f t="shared" si="18"/>
        <v>0</v>
      </c>
      <c r="F249" s="39">
        <f t="shared" si="18"/>
        <v>2010020</v>
      </c>
      <c r="G249" s="39">
        <f t="shared" si="8"/>
        <v>2010020</v>
      </c>
      <c r="H249" s="51"/>
      <c r="I249" s="15"/>
      <c r="J249" s="15"/>
      <c r="K249" s="15"/>
      <c r="L249" s="15"/>
      <c r="M249" s="15"/>
      <c r="N249" s="15"/>
      <c r="O249" s="15"/>
      <c r="P249" s="15"/>
    </row>
    <row r="250" spans="1:16" s="3" customFormat="1" ht="47.25">
      <c r="A250" s="21" t="s">
        <v>399</v>
      </c>
      <c r="B250" s="9" t="s">
        <v>156</v>
      </c>
      <c r="C250" s="9" t="s">
        <v>418</v>
      </c>
      <c r="D250" s="9" t="s">
        <v>261</v>
      </c>
      <c r="E250" s="39"/>
      <c r="F250" s="39">
        <v>2010020</v>
      </c>
      <c r="G250" s="39">
        <f t="shared" si="8"/>
        <v>2010020</v>
      </c>
      <c r="H250" s="51"/>
      <c r="I250" s="15"/>
      <c r="J250" s="15"/>
      <c r="K250" s="15"/>
      <c r="L250" s="15"/>
      <c r="M250" s="15"/>
      <c r="N250" s="15"/>
      <c r="O250" s="15"/>
      <c r="P250" s="15"/>
    </row>
    <row r="251" spans="1:16" s="3" customFormat="1" ht="47.25">
      <c r="A251" s="21" t="s">
        <v>94</v>
      </c>
      <c r="B251" s="9" t="s">
        <v>156</v>
      </c>
      <c r="C251" s="9" t="s">
        <v>112</v>
      </c>
      <c r="D251" s="9" t="s">
        <v>152</v>
      </c>
      <c r="E251" s="39">
        <f aca="true" t="shared" si="19" ref="E251:F253">E252</f>
        <v>40098000</v>
      </c>
      <c r="F251" s="39">
        <f t="shared" si="19"/>
        <v>0</v>
      </c>
      <c r="G251" s="39">
        <f t="shared" si="8"/>
        <v>40098000</v>
      </c>
      <c r="H251" s="51"/>
      <c r="I251" s="15"/>
      <c r="J251" s="15"/>
      <c r="K251" s="15"/>
      <c r="L251" s="15"/>
      <c r="M251" s="15"/>
      <c r="N251" s="15"/>
      <c r="O251" s="15"/>
      <c r="P251" s="15"/>
    </row>
    <row r="252" spans="1:16" s="3" customFormat="1" ht="78.75">
      <c r="A252" s="21" t="s">
        <v>384</v>
      </c>
      <c r="B252" s="9" t="s">
        <v>156</v>
      </c>
      <c r="C252" s="9" t="s">
        <v>385</v>
      </c>
      <c r="D252" s="9" t="s">
        <v>152</v>
      </c>
      <c r="E252" s="39">
        <f t="shared" si="19"/>
        <v>40098000</v>
      </c>
      <c r="F252" s="39">
        <f t="shared" si="19"/>
        <v>0</v>
      </c>
      <c r="G252" s="39">
        <f t="shared" si="8"/>
        <v>40098000</v>
      </c>
      <c r="H252" s="51"/>
      <c r="I252" s="15"/>
      <c r="J252" s="15"/>
      <c r="K252" s="15"/>
      <c r="L252" s="15"/>
      <c r="M252" s="15"/>
      <c r="N252" s="15"/>
      <c r="O252" s="15"/>
      <c r="P252" s="15"/>
    </row>
    <row r="253" spans="1:16" s="3" customFormat="1" ht="15.75">
      <c r="A253" s="21" t="s">
        <v>260</v>
      </c>
      <c r="B253" s="9" t="s">
        <v>156</v>
      </c>
      <c r="C253" s="9" t="s">
        <v>385</v>
      </c>
      <c r="D253" s="9" t="s">
        <v>91</v>
      </c>
      <c r="E253" s="39">
        <f t="shared" si="19"/>
        <v>40098000</v>
      </c>
      <c r="F253" s="39">
        <f>F254</f>
        <v>0</v>
      </c>
      <c r="G253" s="39">
        <f t="shared" si="8"/>
        <v>40098000</v>
      </c>
      <c r="H253" s="51"/>
      <c r="I253" s="15"/>
      <c r="J253" s="15"/>
      <c r="K253" s="15"/>
      <c r="L253" s="15"/>
      <c r="M253" s="15"/>
      <c r="N253" s="15"/>
      <c r="O253" s="15"/>
      <c r="P253" s="15"/>
    </row>
    <row r="254" spans="1:16" s="3" customFormat="1" ht="63">
      <c r="A254" s="21" t="s">
        <v>293</v>
      </c>
      <c r="B254" s="9" t="s">
        <v>156</v>
      </c>
      <c r="C254" s="9" t="s">
        <v>385</v>
      </c>
      <c r="D254" s="9" t="s">
        <v>131</v>
      </c>
      <c r="E254" s="39">
        <v>40098000</v>
      </c>
      <c r="F254" s="39">
        <v>0</v>
      </c>
      <c r="G254" s="39">
        <f>SUM(E254:F254)</f>
        <v>40098000</v>
      </c>
      <c r="H254" s="51"/>
      <c r="I254" s="15"/>
      <c r="J254" s="15"/>
      <c r="K254" s="15"/>
      <c r="L254" s="15"/>
      <c r="M254" s="15"/>
      <c r="N254" s="15"/>
      <c r="O254" s="15"/>
      <c r="P254" s="15"/>
    </row>
    <row r="255" spans="1:16" s="3" customFormat="1" ht="47.25">
      <c r="A255" s="21" t="s">
        <v>458</v>
      </c>
      <c r="B255" s="9" t="s">
        <v>156</v>
      </c>
      <c r="C255" s="9" t="s">
        <v>460</v>
      </c>
      <c r="D255" s="9" t="s">
        <v>152</v>
      </c>
      <c r="E255" s="39">
        <f aca="true" t="shared" si="20" ref="E255:F257">E256</f>
        <v>426004.97</v>
      </c>
      <c r="F255" s="39">
        <f t="shared" si="20"/>
        <v>0</v>
      </c>
      <c r="G255" s="39">
        <f t="shared" si="8"/>
        <v>426004.97</v>
      </c>
      <c r="H255" s="51"/>
      <c r="I255" s="15"/>
      <c r="J255" s="15"/>
      <c r="K255" s="15"/>
      <c r="L255" s="15"/>
      <c r="M255" s="15"/>
      <c r="N255" s="15"/>
      <c r="O255" s="15"/>
      <c r="P255" s="15"/>
    </row>
    <row r="256" spans="1:16" s="3" customFormat="1" ht="47.25">
      <c r="A256" s="21" t="s">
        <v>459</v>
      </c>
      <c r="B256" s="9" t="s">
        <v>156</v>
      </c>
      <c r="C256" s="9" t="s">
        <v>461</v>
      </c>
      <c r="D256" s="9" t="s">
        <v>152</v>
      </c>
      <c r="E256" s="39">
        <f t="shared" si="20"/>
        <v>426004.97</v>
      </c>
      <c r="F256" s="39">
        <f t="shared" si="20"/>
        <v>0</v>
      </c>
      <c r="G256" s="39">
        <f t="shared" si="8"/>
        <v>426004.97</v>
      </c>
      <c r="H256" s="51"/>
      <c r="I256" s="15"/>
      <c r="J256" s="15"/>
      <c r="K256" s="15"/>
      <c r="L256" s="15"/>
      <c r="M256" s="15"/>
      <c r="N256" s="15"/>
      <c r="O256" s="15"/>
      <c r="P256" s="15"/>
    </row>
    <row r="257" spans="1:16" s="3" customFormat="1" ht="31.5">
      <c r="A257" s="45" t="s">
        <v>6</v>
      </c>
      <c r="B257" s="9" t="s">
        <v>156</v>
      </c>
      <c r="C257" s="9" t="s">
        <v>461</v>
      </c>
      <c r="D257" s="9" t="s">
        <v>63</v>
      </c>
      <c r="E257" s="39">
        <f t="shared" si="20"/>
        <v>426004.97</v>
      </c>
      <c r="F257" s="39">
        <f t="shared" si="20"/>
        <v>0</v>
      </c>
      <c r="G257" s="39">
        <f t="shared" si="8"/>
        <v>426004.97</v>
      </c>
      <c r="H257" s="51"/>
      <c r="I257" s="15"/>
      <c r="J257" s="15"/>
      <c r="K257" s="15"/>
      <c r="L257" s="15"/>
      <c r="M257" s="15"/>
      <c r="N257" s="15"/>
      <c r="O257" s="15"/>
      <c r="P257" s="15"/>
    </row>
    <row r="258" spans="1:16" s="3" customFormat="1" ht="47.25">
      <c r="A258" s="45" t="s">
        <v>7</v>
      </c>
      <c r="B258" s="9" t="s">
        <v>156</v>
      </c>
      <c r="C258" s="9" t="s">
        <v>461</v>
      </c>
      <c r="D258" s="9" t="s">
        <v>64</v>
      </c>
      <c r="E258" s="39">
        <v>426004.97</v>
      </c>
      <c r="F258" s="39">
        <v>0</v>
      </c>
      <c r="G258" s="39">
        <f t="shared" si="8"/>
        <v>426004.97</v>
      </c>
      <c r="H258" s="51"/>
      <c r="I258" s="15"/>
      <c r="J258" s="15"/>
      <c r="K258" s="15"/>
      <c r="L258" s="15"/>
      <c r="M258" s="15"/>
      <c r="N258" s="15"/>
      <c r="O258" s="15"/>
      <c r="P258" s="15"/>
    </row>
    <row r="259" spans="1:16" s="3" customFormat="1" ht="15.75">
      <c r="A259" s="21" t="s">
        <v>105</v>
      </c>
      <c r="B259" s="9" t="s">
        <v>156</v>
      </c>
      <c r="C259" s="9" t="s">
        <v>106</v>
      </c>
      <c r="D259" s="9" t="s">
        <v>152</v>
      </c>
      <c r="E259" s="39">
        <f>SUM(E260,E263,E266,E269)</f>
        <v>4150000</v>
      </c>
      <c r="F259" s="39">
        <f>SUM(F260,F263,F266,F269)</f>
        <v>-2901000</v>
      </c>
      <c r="G259" s="39">
        <f t="shared" si="8"/>
        <v>1249000</v>
      </c>
      <c r="H259" s="51"/>
      <c r="I259" s="15"/>
      <c r="J259" s="15"/>
      <c r="K259" s="15"/>
      <c r="L259" s="15"/>
      <c r="M259" s="15"/>
      <c r="N259" s="15"/>
      <c r="O259" s="15"/>
      <c r="P259" s="15"/>
    </row>
    <row r="260" spans="1:16" s="3" customFormat="1" ht="15.75">
      <c r="A260" s="21" t="s">
        <v>127</v>
      </c>
      <c r="B260" s="9" t="s">
        <v>156</v>
      </c>
      <c r="C260" s="9" t="s">
        <v>89</v>
      </c>
      <c r="D260" s="9" t="s">
        <v>152</v>
      </c>
      <c r="E260" s="39">
        <f>E261</f>
        <v>3000000</v>
      </c>
      <c r="F260" s="39">
        <f>F261</f>
        <v>-3000000</v>
      </c>
      <c r="G260" s="39">
        <f t="shared" si="8"/>
        <v>0</v>
      </c>
      <c r="H260" s="51"/>
      <c r="I260" s="15"/>
      <c r="J260" s="15"/>
      <c r="K260" s="15"/>
      <c r="L260" s="15"/>
      <c r="M260" s="15"/>
      <c r="N260" s="15"/>
      <c r="O260" s="15"/>
      <c r="P260" s="15"/>
    </row>
    <row r="261" spans="1:16" s="3" customFormat="1" ht="15.75">
      <c r="A261" s="21" t="s">
        <v>260</v>
      </c>
      <c r="B261" s="9" t="s">
        <v>156</v>
      </c>
      <c r="C261" s="9" t="s">
        <v>89</v>
      </c>
      <c r="D261" s="9" t="s">
        <v>91</v>
      </c>
      <c r="E261" s="39">
        <f>E262</f>
        <v>3000000</v>
      </c>
      <c r="F261" s="39">
        <f>F262</f>
        <v>-3000000</v>
      </c>
      <c r="G261" s="39">
        <f t="shared" si="8"/>
        <v>0</v>
      </c>
      <c r="H261" s="51"/>
      <c r="I261" s="15"/>
      <c r="J261" s="15"/>
      <c r="K261" s="15"/>
      <c r="L261" s="15"/>
      <c r="M261" s="15"/>
      <c r="N261" s="15"/>
      <c r="O261" s="15"/>
      <c r="P261" s="15"/>
    </row>
    <row r="262" spans="1:16" s="3" customFormat="1" ht="15.75">
      <c r="A262" s="45" t="s">
        <v>12</v>
      </c>
      <c r="B262" s="9" t="s">
        <v>156</v>
      </c>
      <c r="C262" s="9" t="s">
        <v>89</v>
      </c>
      <c r="D262" s="9" t="s">
        <v>13</v>
      </c>
      <c r="E262" s="39">
        <v>3000000</v>
      </c>
      <c r="F262" s="39">
        <v>-3000000</v>
      </c>
      <c r="G262" s="39">
        <f aca="true" t="shared" si="21" ref="G262:G413">SUM(E262:F262)</f>
        <v>0</v>
      </c>
      <c r="H262" s="51"/>
      <c r="I262" s="15"/>
      <c r="J262" s="15"/>
      <c r="K262" s="15"/>
      <c r="L262" s="15"/>
      <c r="M262" s="15"/>
      <c r="N262" s="15"/>
      <c r="O262" s="15"/>
      <c r="P262" s="15"/>
    </row>
    <row r="263" spans="1:16" s="3" customFormat="1" ht="63">
      <c r="A263" s="25" t="s">
        <v>448</v>
      </c>
      <c r="B263" s="9" t="s">
        <v>156</v>
      </c>
      <c r="C263" s="9" t="s">
        <v>439</v>
      </c>
      <c r="D263" s="9" t="s">
        <v>152</v>
      </c>
      <c r="E263" s="39">
        <f>E264</f>
        <v>50000</v>
      </c>
      <c r="F263" s="39">
        <f>F264</f>
        <v>0</v>
      </c>
      <c r="G263" s="39">
        <f t="shared" si="21"/>
        <v>50000</v>
      </c>
      <c r="H263" s="51"/>
      <c r="I263" s="15"/>
      <c r="J263" s="15"/>
      <c r="K263" s="15"/>
      <c r="L263" s="15"/>
      <c r="M263" s="15"/>
      <c r="N263" s="15"/>
      <c r="O263" s="15"/>
      <c r="P263" s="15"/>
    </row>
    <row r="264" spans="1:16" s="3" customFormat="1" ht="31.5">
      <c r="A264" s="45" t="s">
        <v>6</v>
      </c>
      <c r="B264" s="9" t="s">
        <v>156</v>
      </c>
      <c r="C264" s="9" t="s">
        <v>439</v>
      </c>
      <c r="D264" s="9" t="s">
        <v>63</v>
      </c>
      <c r="E264" s="39">
        <f>E265</f>
        <v>50000</v>
      </c>
      <c r="F264" s="39">
        <f>F265</f>
        <v>0</v>
      </c>
      <c r="G264" s="39">
        <f t="shared" si="21"/>
        <v>50000</v>
      </c>
      <c r="H264" s="51"/>
      <c r="I264" s="15"/>
      <c r="J264" s="15"/>
      <c r="K264" s="15"/>
      <c r="L264" s="15"/>
      <c r="M264" s="15"/>
      <c r="N264" s="15"/>
      <c r="O264" s="15"/>
      <c r="P264" s="15"/>
    </row>
    <row r="265" spans="1:16" s="3" customFormat="1" ht="47.25">
      <c r="A265" s="45" t="s">
        <v>7</v>
      </c>
      <c r="B265" s="9" t="s">
        <v>156</v>
      </c>
      <c r="C265" s="9" t="s">
        <v>439</v>
      </c>
      <c r="D265" s="9" t="s">
        <v>64</v>
      </c>
      <c r="E265" s="39">
        <v>50000</v>
      </c>
      <c r="F265" s="39">
        <v>0</v>
      </c>
      <c r="G265" s="39">
        <f t="shared" si="21"/>
        <v>50000</v>
      </c>
      <c r="H265" s="51"/>
      <c r="I265" s="15"/>
      <c r="J265" s="15"/>
      <c r="K265" s="15"/>
      <c r="L265" s="15"/>
      <c r="M265" s="15"/>
      <c r="N265" s="15"/>
      <c r="O265" s="15"/>
      <c r="P265" s="15"/>
    </row>
    <row r="266" spans="1:16" s="3" customFormat="1" ht="34.5" customHeight="1">
      <c r="A266" s="21" t="s">
        <v>40</v>
      </c>
      <c r="B266" s="9" t="s">
        <v>156</v>
      </c>
      <c r="C266" s="9" t="s">
        <v>39</v>
      </c>
      <c r="D266" s="9" t="s">
        <v>152</v>
      </c>
      <c r="E266" s="39">
        <f>SUM(E267)</f>
        <v>1100000</v>
      </c>
      <c r="F266" s="39">
        <f>SUM(F267)</f>
        <v>0</v>
      </c>
      <c r="G266" s="39">
        <f t="shared" si="21"/>
        <v>1100000</v>
      </c>
      <c r="H266" s="51"/>
      <c r="I266" s="15"/>
      <c r="J266" s="15"/>
      <c r="K266" s="15"/>
      <c r="L266" s="15"/>
      <c r="M266" s="15"/>
      <c r="N266" s="15"/>
      <c r="O266" s="15"/>
      <c r="P266" s="15"/>
    </row>
    <row r="267" spans="1:16" s="3" customFormat="1" ht="34.5" customHeight="1">
      <c r="A267" s="45" t="s">
        <v>6</v>
      </c>
      <c r="B267" s="9" t="s">
        <v>156</v>
      </c>
      <c r="C267" s="9" t="s">
        <v>39</v>
      </c>
      <c r="D267" s="9" t="s">
        <v>63</v>
      </c>
      <c r="E267" s="39">
        <f>E268</f>
        <v>1100000</v>
      </c>
      <c r="F267" s="39">
        <f>F268</f>
        <v>0</v>
      </c>
      <c r="G267" s="39">
        <f t="shared" si="21"/>
        <v>1100000</v>
      </c>
      <c r="H267" s="51"/>
      <c r="I267" s="15"/>
      <c r="J267" s="15"/>
      <c r="K267" s="15"/>
      <c r="L267" s="15"/>
      <c r="M267" s="15"/>
      <c r="N267" s="15"/>
      <c r="O267" s="15"/>
      <c r="P267" s="15"/>
    </row>
    <row r="268" spans="1:16" s="3" customFormat="1" ht="47.25">
      <c r="A268" s="45" t="s">
        <v>7</v>
      </c>
      <c r="B268" s="9" t="s">
        <v>156</v>
      </c>
      <c r="C268" s="9" t="s">
        <v>39</v>
      </c>
      <c r="D268" s="9" t="s">
        <v>64</v>
      </c>
      <c r="E268" s="39">
        <v>1100000</v>
      </c>
      <c r="F268" s="39">
        <v>0</v>
      </c>
      <c r="G268" s="39">
        <f t="shared" si="21"/>
        <v>1100000</v>
      </c>
      <c r="H268" s="51"/>
      <c r="I268" s="15"/>
      <c r="J268" s="15"/>
      <c r="K268" s="15"/>
      <c r="L268" s="15"/>
      <c r="M268" s="15"/>
      <c r="N268" s="15"/>
      <c r="O268" s="15"/>
      <c r="P268" s="15"/>
    </row>
    <row r="269" spans="1:16" s="1" customFormat="1" ht="47.25">
      <c r="A269" s="21" t="s">
        <v>521</v>
      </c>
      <c r="B269" s="9" t="s">
        <v>156</v>
      </c>
      <c r="C269" s="9" t="s">
        <v>522</v>
      </c>
      <c r="D269" s="9" t="s">
        <v>152</v>
      </c>
      <c r="E269" s="39">
        <f>E270</f>
        <v>0</v>
      </c>
      <c r="F269" s="39">
        <f>F270</f>
        <v>99000</v>
      </c>
      <c r="G269" s="39">
        <f t="shared" si="21"/>
        <v>99000</v>
      </c>
      <c r="H269" s="51"/>
      <c r="I269" s="15"/>
      <c r="J269" s="15"/>
      <c r="K269" s="15"/>
      <c r="L269" s="15"/>
      <c r="M269" s="14"/>
      <c r="N269" s="14"/>
      <c r="O269" s="14"/>
      <c r="P269" s="14"/>
    </row>
    <row r="270" spans="1:16" s="1" customFormat="1" ht="31.5">
      <c r="A270" s="45" t="s">
        <v>6</v>
      </c>
      <c r="B270" s="9" t="s">
        <v>156</v>
      </c>
      <c r="C270" s="9" t="s">
        <v>522</v>
      </c>
      <c r="D270" s="9" t="s">
        <v>63</v>
      </c>
      <c r="E270" s="39">
        <f>E271</f>
        <v>0</v>
      </c>
      <c r="F270" s="39">
        <f>F271</f>
        <v>99000</v>
      </c>
      <c r="G270" s="39">
        <f t="shared" si="21"/>
        <v>99000</v>
      </c>
      <c r="H270" s="51"/>
      <c r="I270" s="15"/>
      <c r="J270" s="15"/>
      <c r="K270" s="15"/>
      <c r="L270" s="15"/>
      <c r="M270" s="14"/>
      <c r="N270" s="14"/>
      <c r="O270" s="14"/>
      <c r="P270" s="14"/>
    </row>
    <row r="271" spans="1:16" s="1" customFormat="1" ht="47.25">
      <c r="A271" s="45" t="s">
        <v>7</v>
      </c>
      <c r="B271" s="9" t="s">
        <v>156</v>
      </c>
      <c r="C271" s="9" t="s">
        <v>522</v>
      </c>
      <c r="D271" s="9" t="s">
        <v>64</v>
      </c>
      <c r="E271" s="39"/>
      <c r="F271" s="39">
        <v>99000</v>
      </c>
      <c r="G271" s="39">
        <f t="shared" si="21"/>
        <v>99000</v>
      </c>
      <c r="H271" s="51"/>
      <c r="I271" s="15"/>
      <c r="J271" s="15"/>
      <c r="K271" s="15"/>
      <c r="L271" s="15"/>
      <c r="M271" s="14"/>
      <c r="N271" s="14"/>
      <c r="O271" s="14"/>
      <c r="P271" s="14"/>
    </row>
    <row r="272" spans="1:16" s="3" customFormat="1" ht="15.75">
      <c r="A272" s="21" t="s">
        <v>393</v>
      </c>
      <c r="B272" s="9" t="s">
        <v>156</v>
      </c>
      <c r="C272" s="9" t="s">
        <v>100</v>
      </c>
      <c r="D272" s="9" t="s">
        <v>152</v>
      </c>
      <c r="E272" s="39">
        <f>SUM(E273)</f>
        <v>4053000</v>
      </c>
      <c r="F272" s="39">
        <f>SUM(F273)</f>
        <v>3000000</v>
      </c>
      <c r="G272" s="39">
        <f t="shared" si="21"/>
        <v>7053000</v>
      </c>
      <c r="H272" s="51"/>
      <c r="I272" s="15"/>
      <c r="J272" s="15"/>
      <c r="K272" s="15"/>
      <c r="L272" s="15"/>
      <c r="M272" s="15"/>
      <c r="N272" s="15"/>
      <c r="O272" s="15"/>
      <c r="P272" s="15"/>
    </row>
    <row r="273" spans="1:16" s="3" customFormat="1" ht="47.25">
      <c r="A273" s="21" t="s">
        <v>359</v>
      </c>
      <c r="B273" s="9" t="s">
        <v>156</v>
      </c>
      <c r="C273" s="9" t="s">
        <v>55</v>
      </c>
      <c r="D273" s="9" t="s">
        <v>152</v>
      </c>
      <c r="E273" s="39">
        <f>SUM(E274,E276)</f>
        <v>4053000</v>
      </c>
      <c r="F273" s="39">
        <f>SUM(F274,F276)</f>
        <v>3000000</v>
      </c>
      <c r="G273" s="39">
        <f t="shared" si="21"/>
        <v>7053000</v>
      </c>
      <c r="H273" s="51"/>
      <c r="I273" s="15"/>
      <c r="J273" s="15"/>
      <c r="K273" s="15"/>
      <c r="L273" s="15"/>
      <c r="M273" s="15"/>
      <c r="N273" s="15"/>
      <c r="O273" s="15"/>
      <c r="P273" s="15"/>
    </row>
    <row r="274" spans="1:16" s="2" customFormat="1" ht="47.25">
      <c r="A274" s="21" t="s">
        <v>60</v>
      </c>
      <c r="B274" s="9" t="s">
        <v>156</v>
      </c>
      <c r="C274" s="9" t="s">
        <v>55</v>
      </c>
      <c r="D274" s="9" t="s">
        <v>88</v>
      </c>
      <c r="E274" s="39">
        <f>SUM(E275:E275)</f>
        <v>2000000</v>
      </c>
      <c r="F274" s="39">
        <f>SUM(F275:F275)</f>
        <v>0</v>
      </c>
      <c r="G274" s="39">
        <f t="shared" si="21"/>
        <v>2000000</v>
      </c>
      <c r="H274" s="51"/>
      <c r="I274" s="15"/>
      <c r="J274" s="15"/>
      <c r="K274" s="15"/>
      <c r="L274" s="15"/>
      <c r="M274" s="13"/>
      <c r="N274" s="13"/>
      <c r="O274" s="13"/>
      <c r="P274" s="13"/>
    </row>
    <row r="275" spans="1:16" s="1" customFormat="1" ht="63">
      <c r="A275" s="21" t="s">
        <v>476</v>
      </c>
      <c r="B275" s="9" t="s">
        <v>156</v>
      </c>
      <c r="C275" s="9" t="s">
        <v>55</v>
      </c>
      <c r="D275" s="9" t="s">
        <v>475</v>
      </c>
      <c r="E275" s="39">
        <v>2000000</v>
      </c>
      <c r="F275" s="39">
        <v>0</v>
      </c>
      <c r="G275" s="39">
        <f t="shared" si="21"/>
        <v>2000000</v>
      </c>
      <c r="H275" s="51"/>
      <c r="I275" s="15"/>
      <c r="J275" s="15"/>
      <c r="K275" s="15"/>
      <c r="L275" s="15"/>
      <c r="M275" s="14"/>
      <c r="N275" s="14"/>
      <c r="O275" s="14"/>
      <c r="P275" s="14"/>
    </row>
    <row r="276" spans="1:16" s="3" customFormat="1" ht="15.75">
      <c r="A276" s="21" t="s">
        <v>260</v>
      </c>
      <c r="B276" s="9" t="s">
        <v>156</v>
      </c>
      <c r="C276" s="9" t="s">
        <v>55</v>
      </c>
      <c r="D276" s="9" t="s">
        <v>91</v>
      </c>
      <c r="E276" s="39">
        <f>SUM(E277:E277)</f>
        <v>2053000</v>
      </c>
      <c r="F276" s="39">
        <f>SUM(F277:F277)</f>
        <v>3000000</v>
      </c>
      <c r="G276" s="39">
        <f t="shared" si="21"/>
        <v>5053000</v>
      </c>
      <c r="H276" s="51"/>
      <c r="I276" s="15"/>
      <c r="J276" s="15"/>
      <c r="K276" s="15"/>
      <c r="L276" s="15"/>
      <c r="M276" s="15"/>
      <c r="N276" s="15"/>
      <c r="O276" s="15"/>
      <c r="P276" s="15"/>
    </row>
    <row r="277" spans="1:16" s="3" customFormat="1" ht="47.25">
      <c r="A277" s="21" t="s">
        <v>399</v>
      </c>
      <c r="B277" s="9" t="s">
        <v>156</v>
      </c>
      <c r="C277" s="9" t="s">
        <v>55</v>
      </c>
      <c r="D277" s="9" t="s">
        <v>261</v>
      </c>
      <c r="E277" s="39">
        <v>2053000</v>
      </c>
      <c r="F277" s="39">
        <v>3000000</v>
      </c>
      <c r="G277" s="39">
        <f t="shared" si="21"/>
        <v>5053000</v>
      </c>
      <c r="H277" s="51"/>
      <c r="I277" s="15"/>
      <c r="J277" s="15"/>
      <c r="K277" s="15"/>
      <c r="L277" s="15"/>
      <c r="M277" s="15"/>
      <c r="N277" s="15"/>
      <c r="O277" s="15"/>
      <c r="P277" s="15"/>
    </row>
    <row r="278" spans="1:16" s="3" customFormat="1" ht="31.5">
      <c r="A278" s="21" t="s">
        <v>268</v>
      </c>
      <c r="B278" s="9" t="s">
        <v>156</v>
      </c>
      <c r="C278" s="9" t="s">
        <v>269</v>
      </c>
      <c r="D278" s="9" t="s">
        <v>152</v>
      </c>
      <c r="E278" s="39">
        <f aca="true" t="shared" si="22" ref="E278:F280">E279</f>
        <v>50000000</v>
      </c>
      <c r="F278" s="39">
        <f t="shared" si="22"/>
        <v>-7500000</v>
      </c>
      <c r="G278" s="39">
        <f t="shared" si="21"/>
        <v>42500000</v>
      </c>
      <c r="H278" s="51"/>
      <c r="I278" s="15"/>
      <c r="J278" s="15"/>
      <c r="K278" s="15"/>
      <c r="L278" s="15"/>
      <c r="M278" s="15"/>
      <c r="N278" s="15"/>
      <c r="O278" s="15"/>
      <c r="P278" s="15"/>
    </row>
    <row r="279" spans="1:16" s="3" customFormat="1" ht="63">
      <c r="A279" s="21" t="s">
        <v>391</v>
      </c>
      <c r="B279" s="9" t="s">
        <v>156</v>
      </c>
      <c r="C279" s="9" t="s">
        <v>270</v>
      </c>
      <c r="D279" s="9" t="s">
        <v>152</v>
      </c>
      <c r="E279" s="39">
        <f t="shared" si="22"/>
        <v>50000000</v>
      </c>
      <c r="F279" s="39">
        <f t="shared" si="22"/>
        <v>-7500000</v>
      </c>
      <c r="G279" s="39">
        <f t="shared" si="21"/>
        <v>42500000</v>
      </c>
      <c r="H279" s="51"/>
      <c r="I279" s="15"/>
      <c r="J279" s="15"/>
      <c r="K279" s="15"/>
      <c r="L279" s="15"/>
      <c r="M279" s="15"/>
      <c r="N279" s="15"/>
      <c r="O279" s="15"/>
      <c r="P279" s="15"/>
    </row>
    <row r="280" spans="1:16" s="3" customFormat="1" ht="47.25">
      <c r="A280" s="21" t="s">
        <v>60</v>
      </c>
      <c r="B280" s="9" t="s">
        <v>156</v>
      </c>
      <c r="C280" s="9" t="s">
        <v>270</v>
      </c>
      <c r="D280" s="9" t="s">
        <v>88</v>
      </c>
      <c r="E280" s="39">
        <f t="shared" si="22"/>
        <v>50000000</v>
      </c>
      <c r="F280" s="39">
        <f t="shared" si="22"/>
        <v>-7500000</v>
      </c>
      <c r="G280" s="39">
        <f t="shared" si="21"/>
        <v>42500000</v>
      </c>
      <c r="H280" s="51"/>
      <c r="I280" s="15"/>
      <c r="J280" s="15"/>
      <c r="K280" s="15"/>
      <c r="L280" s="15"/>
      <c r="M280" s="15"/>
      <c r="N280" s="15"/>
      <c r="O280" s="15"/>
      <c r="P280" s="15"/>
    </row>
    <row r="281" spans="1:16" s="3" customFormat="1" ht="15.75">
      <c r="A281" s="21" t="s">
        <v>87</v>
      </c>
      <c r="B281" s="9" t="s">
        <v>156</v>
      </c>
      <c r="C281" s="9" t="s">
        <v>270</v>
      </c>
      <c r="D281" s="9" t="s">
        <v>70</v>
      </c>
      <c r="E281" s="39">
        <v>50000000</v>
      </c>
      <c r="F281" s="39">
        <v>-7500000</v>
      </c>
      <c r="G281" s="39">
        <f t="shared" si="21"/>
        <v>42500000</v>
      </c>
      <c r="H281" s="51"/>
      <c r="I281" s="15"/>
      <c r="J281" s="15"/>
      <c r="K281" s="15"/>
      <c r="L281" s="15"/>
      <c r="M281" s="15"/>
      <c r="N281" s="15"/>
      <c r="O281" s="15"/>
      <c r="P281" s="15"/>
    </row>
    <row r="282" spans="1:16" s="3" customFormat="1" ht="16.5" customHeight="1">
      <c r="A282" s="20" t="s">
        <v>171</v>
      </c>
      <c r="B282" s="7" t="s">
        <v>164</v>
      </c>
      <c r="C282" s="7" t="s">
        <v>153</v>
      </c>
      <c r="D282" s="7" t="s">
        <v>152</v>
      </c>
      <c r="E282" s="41">
        <f>SUM(E283,E290,E297,E301,E305,E314)</f>
        <v>180903000</v>
      </c>
      <c r="F282" s="41">
        <f>SUM(F283,F290,F297,F301,F305,F314)</f>
        <v>0</v>
      </c>
      <c r="G282" s="41">
        <f t="shared" si="21"/>
        <v>180903000</v>
      </c>
      <c r="H282" s="51"/>
      <c r="I282" s="15"/>
      <c r="J282" s="15"/>
      <c r="K282" s="15"/>
      <c r="L282" s="15"/>
      <c r="M282" s="15"/>
      <c r="N282" s="15"/>
      <c r="O282" s="15"/>
      <c r="P282" s="15"/>
    </row>
    <row r="283" spans="1:16" s="3" customFormat="1" ht="15.75">
      <c r="A283" s="21" t="s">
        <v>90</v>
      </c>
      <c r="B283" s="9" t="s">
        <v>164</v>
      </c>
      <c r="C283" s="9" t="s">
        <v>99</v>
      </c>
      <c r="D283" s="9" t="s">
        <v>152</v>
      </c>
      <c r="E283" s="39">
        <f>SUM(E284,E287)</f>
        <v>3150000</v>
      </c>
      <c r="F283" s="39">
        <f>SUM(F284,F287)</f>
        <v>0</v>
      </c>
      <c r="G283" s="39">
        <f t="shared" si="21"/>
        <v>3150000</v>
      </c>
      <c r="H283" s="51"/>
      <c r="I283" s="15"/>
      <c r="J283" s="15"/>
      <c r="K283" s="15"/>
      <c r="L283" s="15"/>
      <c r="M283" s="15"/>
      <c r="N283" s="15"/>
      <c r="O283" s="15"/>
      <c r="P283" s="15"/>
    </row>
    <row r="284" spans="1:16" s="2" customFormat="1" ht="15.75">
      <c r="A284" s="21" t="s">
        <v>401</v>
      </c>
      <c r="B284" s="9" t="s">
        <v>164</v>
      </c>
      <c r="C284" s="9" t="s">
        <v>400</v>
      </c>
      <c r="D284" s="9" t="s">
        <v>152</v>
      </c>
      <c r="E284" s="39">
        <f>E285</f>
        <v>150000</v>
      </c>
      <c r="F284" s="39">
        <f>F285</f>
        <v>0</v>
      </c>
      <c r="G284" s="39">
        <f t="shared" si="21"/>
        <v>150000</v>
      </c>
      <c r="H284" s="51"/>
      <c r="I284" s="15"/>
      <c r="J284" s="15"/>
      <c r="K284" s="15"/>
      <c r="L284" s="15"/>
      <c r="M284" s="13"/>
      <c r="N284" s="13"/>
      <c r="O284" s="13"/>
      <c r="P284" s="13"/>
    </row>
    <row r="285" spans="1:16" s="5" customFormat="1" ht="15.75">
      <c r="A285" s="45" t="s">
        <v>260</v>
      </c>
      <c r="B285" s="9" t="s">
        <v>164</v>
      </c>
      <c r="C285" s="9" t="s">
        <v>400</v>
      </c>
      <c r="D285" s="9" t="s">
        <v>91</v>
      </c>
      <c r="E285" s="39">
        <f>E286</f>
        <v>150000</v>
      </c>
      <c r="F285" s="39">
        <f>F286</f>
        <v>0</v>
      </c>
      <c r="G285" s="39">
        <f t="shared" si="21"/>
        <v>150000</v>
      </c>
      <c r="H285" s="51"/>
      <c r="I285" s="15"/>
      <c r="J285" s="15"/>
      <c r="K285" s="15"/>
      <c r="L285" s="15"/>
      <c r="M285" s="15"/>
      <c r="N285" s="15"/>
      <c r="O285" s="15"/>
      <c r="P285" s="15"/>
    </row>
    <row r="286" spans="1:16" s="5" customFormat="1" ht="15.75">
      <c r="A286" s="45" t="s">
        <v>12</v>
      </c>
      <c r="B286" s="9" t="s">
        <v>164</v>
      </c>
      <c r="C286" s="9" t="s">
        <v>400</v>
      </c>
      <c r="D286" s="9" t="s">
        <v>13</v>
      </c>
      <c r="E286" s="39">
        <v>150000</v>
      </c>
      <c r="F286" s="39"/>
      <c r="G286" s="39">
        <f t="shared" si="21"/>
        <v>150000</v>
      </c>
      <c r="H286" s="51"/>
      <c r="I286" s="15"/>
      <c r="J286" s="15"/>
      <c r="K286" s="15"/>
      <c r="L286" s="15"/>
      <c r="M286" s="15"/>
      <c r="N286" s="15"/>
      <c r="O286" s="15"/>
      <c r="P286" s="15"/>
    </row>
    <row r="287" spans="1:16" s="5" customFormat="1" ht="31.5">
      <c r="A287" s="45" t="s">
        <v>346</v>
      </c>
      <c r="B287" s="9" t="s">
        <v>164</v>
      </c>
      <c r="C287" s="9" t="s">
        <v>347</v>
      </c>
      <c r="D287" s="9" t="s">
        <v>152</v>
      </c>
      <c r="E287" s="39">
        <f>E288</f>
        <v>3000000</v>
      </c>
      <c r="F287" s="39">
        <f>F288</f>
        <v>0</v>
      </c>
      <c r="G287" s="39">
        <f t="shared" si="21"/>
        <v>3000000</v>
      </c>
      <c r="H287" s="51"/>
      <c r="I287" s="15"/>
      <c r="J287" s="15"/>
      <c r="K287" s="15"/>
      <c r="L287" s="15"/>
      <c r="M287" s="15"/>
      <c r="N287" s="15"/>
      <c r="O287" s="15"/>
      <c r="P287" s="15"/>
    </row>
    <row r="288" spans="1:16" s="5" customFormat="1" ht="15.75">
      <c r="A288" s="45" t="s">
        <v>260</v>
      </c>
      <c r="B288" s="9" t="s">
        <v>164</v>
      </c>
      <c r="C288" s="9" t="s">
        <v>347</v>
      </c>
      <c r="D288" s="9" t="s">
        <v>91</v>
      </c>
      <c r="E288" s="39">
        <f>E289</f>
        <v>3000000</v>
      </c>
      <c r="F288" s="39">
        <f>F289</f>
        <v>0</v>
      </c>
      <c r="G288" s="39">
        <f t="shared" si="21"/>
        <v>3000000</v>
      </c>
      <c r="H288" s="51"/>
      <c r="I288" s="15"/>
      <c r="J288" s="15"/>
      <c r="K288" s="15"/>
      <c r="L288" s="15"/>
      <c r="M288" s="15"/>
      <c r="N288" s="15"/>
      <c r="O288" s="15"/>
      <c r="P288" s="15"/>
    </row>
    <row r="289" spans="1:16" s="5" customFormat="1" ht="15.75">
      <c r="A289" s="45" t="s">
        <v>12</v>
      </c>
      <c r="B289" s="9" t="s">
        <v>164</v>
      </c>
      <c r="C289" s="9" t="s">
        <v>347</v>
      </c>
      <c r="D289" s="9" t="s">
        <v>13</v>
      </c>
      <c r="E289" s="39">
        <v>3000000</v>
      </c>
      <c r="F289" s="39">
        <v>0</v>
      </c>
      <c r="G289" s="39">
        <f t="shared" si="21"/>
        <v>3000000</v>
      </c>
      <c r="H289" s="51"/>
      <c r="I289" s="15"/>
      <c r="J289" s="15"/>
      <c r="K289" s="15"/>
      <c r="L289" s="15"/>
      <c r="M289" s="15"/>
      <c r="N289" s="15"/>
      <c r="O289" s="15"/>
      <c r="P289" s="15"/>
    </row>
    <row r="290" spans="1:16" s="5" customFormat="1" ht="31.5">
      <c r="A290" s="21" t="s">
        <v>41</v>
      </c>
      <c r="B290" s="9" t="s">
        <v>164</v>
      </c>
      <c r="C290" s="9" t="s">
        <v>112</v>
      </c>
      <c r="D290" s="9" t="s">
        <v>152</v>
      </c>
      <c r="E290" s="39">
        <f>SUM(E291,E294)</f>
        <v>27000000</v>
      </c>
      <c r="F290" s="39">
        <f>SUM(F291,F294)</f>
        <v>0</v>
      </c>
      <c r="G290" s="39">
        <f t="shared" si="21"/>
        <v>27000000</v>
      </c>
      <c r="H290" s="51"/>
      <c r="I290" s="15"/>
      <c r="J290" s="15"/>
      <c r="K290" s="15"/>
      <c r="L290" s="15"/>
      <c r="M290" s="15"/>
      <c r="N290" s="15"/>
      <c r="O290" s="15"/>
      <c r="P290" s="15"/>
    </row>
    <row r="291" spans="1:16" s="5" customFormat="1" ht="15.75">
      <c r="A291" s="21" t="s">
        <v>215</v>
      </c>
      <c r="B291" s="9" t="s">
        <v>164</v>
      </c>
      <c r="C291" s="9" t="s">
        <v>43</v>
      </c>
      <c r="D291" s="9" t="s">
        <v>152</v>
      </c>
      <c r="E291" s="39">
        <f>E292</f>
        <v>20000000</v>
      </c>
      <c r="F291" s="39">
        <f>F292</f>
        <v>0</v>
      </c>
      <c r="G291" s="39">
        <f t="shared" si="21"/>
        <v>20000000</v>
      </c>
      <c r="H291" s="51"/>
      <c r="I291" s="15"/>
      <c r="J291" s="15"/>
      <c r="K291" s="15"/>
      <c r="L291" s="15"/>
      <c r="M291" s="15"/>
      <c r="N291" s="15"/>
      <c r="O291" s="15"/>
      <c r="P291" s="15"/>
    </row>
    <row r="292" spans="1:16" s="5" customFormat="1" ht="47.25">
      <c r="A292" s="21" t="s">
        <v>60</v>
      </c>
      <c r="B292" s="9" t="s">
        <v>164</v>
      </c>
      <c r="C292" s="9" t="s">
        <v>43</v>
      </c>
      <c r="D292" s="9" t="s">
        <v>88</v>
      </c>
      <c r="E292" s="39">
        <f>E293</f>
        <v>20000000</v>
      </c>
      <c r="F292" s="39">
        <f>F293</f>
        <v>0</v>
      </c>
      <c r="G292" s="39">
        <f t="shared" si="21"/>
        <v>20000000</v>
      </c>
      <c r="H292" s="51"/>
      <c r="I292" s="15"/>
      <c r="J292" s="15"/>
      <c r="K292" s="15"/>
      <c r="L292" s="15"/>
      <c r="M292" s="15"/>
      <c r="N292" s="15"/>
      <c r="O292" s="15"/>
      <c r="P292" s="15"/>
    </row>
    <row r="293" spans="1:16" s="5" customFormat="1" ht="15.75">
      <c r="A293" s="21" t="s">
        <v>87</v>
      </c>
      <c r="B293" s="9" t="s">
        <v>164</v>
      </c>
      <c r="C293" s="9" t="s">
        <v>43</v>
      </c>
      <c r="D293" s="9" t="s">
        <v>70</v>
      </c>
      <c r="E293" s="39">
        <v>20000000</v>
      </c>
      <c r="F293" s="39">
        <v>0</v>
      </c>
      <c r="G293" s="39">
        <f t="shared" si="21"/>
        <v>20000000</v>
      </c>
      <c r="H293" s="51"/>
      <c r="I293" s="15"/>
      <c r="J293" s="15"/>
      <c r="K293" s="15"/>
      <c r="L293" s="15"/>
      <c r="M293" s="15"/>
      <c r="N293" s="15"/>
      <c r="O293" s="15"/>
      <c r="P293" s="15"/>
    </row>
    <row r="294" spans="1:16" s="5" customFormat="1" ht="63">
      <c r="A294" s="21" t="s">
        <v>286</v>
      </c>
      <c r="B294" s="9" t="s">
        <v>164</v>
      </c>
      <c r="C294" s="9" t="s">
        <v>285</v>
      </c>
      <c r="D294" s="9" t="s">
        <v>152</v>
      </c>
      <c r="E294" s="39">
        <f>E295</f>
        <v>7000000</v>
      </c>
      <c r="F294" s="39">
        <f>F295</f>
        <v>0</v>
      </c>
      <c r="G294" s="39">
        <f t="shared" si="21"/>
        <v>7000000</v>
      </c>
      <c r="H294" s="51"/>
      <c r="I294" s="15"/>
      <c r="J294" s="15"/>
      <c r="K294" s="15"/>
      <c r="L294" s="15"/>
      <c r="M294" s="15"/>
      <c r="N294" s="15"/>
      <c r="O294" s="15"/>
      <c r="P294" s="15"/>
    </row>
    <row r="295" spans="1:16" s="5" customFormat="1" ht="47.25">
      <c r="A295" s="21" t="s">
        <v>60</v>
      </c>
      <c r="B295" s="9" t="s">
        <v>164</v>
      </c>
      <c r="C295" s="9" t="s">
        <v>285</v>
      </c>
      <c r="D295" s="9" t="s">
        <v>88</v>
      </c>
      <c r="E295" s="39">
        <f>E296</f>
        <v>7000000</v>
      </c>
      <c r="F295" s="39">
        <f>F296</f>
        <v>0</v>
      </c>
      <c r="G295" s="39">
        <f t="shared" si="21"/>
        <v>7000000</v>
      </c>
      <c r="H295" s="51"/>
      <c r="I295" s="15"/>
      <c r="J295" s="15"/>
      <c r="K295" s="15"/>
      <c r="L295" s="15"/>
      <c r="M295" s="15"/>
      <c r="N295" s="15"/>
      <c r="O295" s="15"/>
      <c r="P295" s="15"/>
    </row>
    <row r="296" spans="1:16" s="5" customFormat="1" ht="15.75">
      <c r="A296" s="21" t="s">
        <v>87</v>
      </c>
      <c r="B296" s="9" t="s">
        <v>164</v>
      </c>
      <c r="C296" s="9" t="s">
        <v>285</v>
      </c>
      <c r="D296" s="9" t="s">
        <v>70</v>
      </c>
      <c r="E296" s="39">
        <v>7000000</v>
      </c>
      <c r="F296" s="39">
        <v>0</v>
      </c>
      <c r="G296" s="39">
        <f t="shared" si="21"/>
        <v>7000000</v>
      </c>
      <c r="H296" s="51"/>
      <c r="I296" s="15"/>
      <c r="J296" s="15"/>
      <c r="K296" s="15"/>
      <c r="L296" s="15"/>
      <c r="M296" s="15"/>
      <c r="N296" s="15"/>
      <c r="O296" s="15"/>
      <c r="P296" s="15"/>
    </row>
    <row r="297" spans="1:16" s="5" customFormat="1" ht="47.25">
      <c r="A297" s="21" t="s">
        <v>450</v>
      </c>
      <c r="B297" s="9" t="s">
        <v>164</v>
      </c>
      <c r="C297" s="9" t="s">
        <v>452</v>
      </c>
      <c r="D297" s="9" t="s">
        <v>152</v>
      </c>
      <c r="E297" s="39">
        <f>E298</f>
        <v>3000000</v>
      </c>
      <c r="F297" s="39">
        <f>F298</f>
        <v>0</v>
      </c>
      <c r="G297" s="39">
        <f t="shared" si="21"/>
        <v>3000000</v>
      </c>
      <c r="H297" s="51"/>
      <c r="I297" s="15"/>
      <c r="J297" s="15"/>
      <c r="K297" s="15"/>
      <c r="L297" s="15"/>
      <c r="M297" s="15"/>
      <c r="N297" s="15"/>
      <c r="O297" s="15"/>
      <c r="P297" s="15"/>
    </row>
    <row r="298" spans="1:16" s="5" customFormat="1" ht="63">
      <c r="A298" s="21" t="s">
        <v>451</v>
      </c>
      <c r="B298" s="9" t="s">
        <v>164</v>
      </c>
      <c r="C298" s="9" t="s">
        <v>453</v>
      </c>
      <c r="D298" s="9" t="s">
        <v>152</v>
      </c>
      <c r="E298" s="39">
        <f>E299</f>
        <v>3000000</v>
      </c>
      <c r="F298" s="39">
        <f>F299</f>
        <v>0</v>
      </c>
      <c r="G298" s="39">
        <f t="shared" si="21"/>
        <v>3000000</v>
      </c>
      <c r="H298" s="51"/>
      <c r="I298" s="15"/>
      <c r="J298" s="15"/>
      <c r="K298" s="15"/>
      <c r="L298" s="15"/>
      <c r="M298" s="15"/>
      <c r="N298" s="15"/>
      <c r="O298" s="15"/>
      <c r="P298" s="15"/>
    </row>
    <row r="299" spans="1:16" s="5" customFormat="1" ht="47.25">
      <c r="A299" s="21" t="s">
        <v>60</v>
      </c>
      <c r="B299" s="9" t="s">
        <v>164</v>
      </c>
      <c r="C299" s="9" t="s">
        <v>453</v>
      </c>
      <c r="D299" s="9" t="s">
        <v>88</v>
      </c>
      <c r="E299" s="39">
        <f>SUM(E300:E300)</f>
        <v>3000000</v>
      </c>
      <c r="F299" s="39">
        <f>SUM(F300:F300)</f>
        <v>0</v>
      </c>
      <c r="G299" s="39">
        <f t="shared" si="21"/>
        <v>3000000</v>
      </c>
      <c r="H299" s="51"/>
      <c r="I299" s="15"/>
      <c r="J299" s="15"/>
      <c r="K299" s="15"/>
      <c r="L299" s="15"/>
      <c r="M299" s="15"/>
      <c r="N299" s="15"/>
      <c r="O299" s="15"/>
      <c r="P299" s="15"/>
    </row>
    <row r="300" spans="1:16" s="5" customFormat="1" ht="63">
      <c r="A300" s="21" t="s">
        <v>476</v>
      </c>
      <c r="B300" s="9" t="s">
        <v>164</v>
      </c>
      <c r="C300" s="9" t="s">
        <v>453</v>
      </c>
      <c r="D300" s="9" t="s">
        <v>475</v>
      </c>
      <c r="E300" s="39">
        <v>3000000</v>
      </c>
      <c r="F300" s="39">
        <v>0</v>
      </c>
      <c r="G300" s="39">
        <f t="shared" si="21"/>
        <v>3000000</v>
      </c>
      <c r="H300" s="51"/>
      <c r="I300" s="15"/>
      <c r="J300" s="15"/>
      <c r="K300" s="15"/>
      <c r="L300" s="15"/>
      <c r="M300" s="15"/>
      <c r="N300" s="15"/>
      <c r="O300" s="15"/>
      <c r="P300" s="15"/>
    </row>
    <row r="301" spans="1:16" s="5" customFormat="1" ht="47.25">
      <c r="A301" s="21" t="s">
        <v>420</v>
      </c>
      <c r="B301" s="9" t="s">
        <v>164</v>
      </c>
      <c r="C301" s="9" t="s">
        <v>422</v>
      </c>
      <c r="D301" s="9" t="s">
        <v>152</v>
      </c>
      <c r="E301" s="39">
        <f aca="true" t="shared" si="23" ref="E301:F303">E302</f>
        <v>1500000</v>
      </c>
      <c r="F301" s="39">
        <f t="shared" si="23"/>
        <v>0</v>
      </c>
      <c r="G301" s="39">
        <f t="shared" si="21"/>
        <v>1500000</v>
      </c>
      <c r="H301" s="51"/>
      <c r="I301" s="15"/>
      <c r="J301" s="15"/>
      <c r="K301" s="15"/>
      <c r="L301" s="15"/>
      <c r="M301" s="15"/>
      <c r="N301" s="15"/>
      <c r="O301" s="15"/>
      <c r="P301" s="15"/>
    </row>
    <row r="302" spans="1:16" s="5" customFormat="1" ht="47.25">
      <c r="A302" s="21" t="s">
        <v>424</v>
      </c>
      <c r="B302" s="9" t="s">
        <v>164</v>
      </c>
      <c r="C302" s="9" t="s">
        <v>425</v>
      </c>
      <c r="D302" s="9" t="s">
        <v>152</v>
      </c>
      <c r="E302" s="39">
        <f t="shared" si="23"/>
        <v>1500000</v>
      </c>
      <c r="F302" s="39">
        <f t="shared" si="23"/>
        <v>0</v>
      </c>
      <c r="G302" s="39">
        <f t="shared" si="21"/>
        <v>1500000</v>
      </c>
      <c r="H302" s="51"/>
      <c r="I302" s="15"/>
      <c r="J302" s="15"/>
      <c r="K302" s="15"/>
      <c r="L302" s="15"/>
      <c r="M302" s="15"/>
      <c r="N302" s="15"/>
      <c r="O302" s="15"/>
      <c r="P302" s="15"/>
    </row>
    <row r="303" spans="1:16" s="5" customFormat="1" ht="31.5">
      <c r="A303" s="45" t="s">
        <v>6</v>
      </c>
      <c r="B303" s="9" t="s">
        <v>164</v>
      </c>
      <c r="C303" s="9" t="s">
        <v>425</v>
      </c>
      <c r="D303" s="9" t="s">
        <v>63</v>
      </c>
      <c r="E303" s="39">
        <f t="shared" si="23"/>
        <v>1500000</v>
      </c>
      <c r="F303" s="39">
        <f t="shared" si="23"/>
        <v>0</v>
      </c>
      <c r="G303" s="39">
        <f t="shared" si="21"/>
        <v>1500000</v>
      </c>
      <c r="H303" s="51"/>
      <c r="I303" s="15"/>
      <c r="J303" s="15"/>
      <c r="K303" s="15"/>
      <c r="L303" s="15"/>
      <c r="M303" s="15"/>
      <c r="N303" s="15"/>
      <c r="O303" s="15"/>
      <c r="P303" s="15"/>
    </row>
    <row r="304" spans="1:16" s="5" customFormat="1" ht="47.25">
      <c r="A304" s="45" t="s">
        <v>7</v>
      </c>
      <c r="B304" s="9" t="s">
        <v>164</v>
      </c>
      <c r="C304" s="9" t="s">
        <v>425</v>
      </c>
      <c r="D304" s="9" t="s">
        <v>64</v>
      </c>
      <c r="E304" s="39">
        <v>1500000</v>
      </c>
      <c r="F304" s="39">
        <v>0</v>
      </c>
      <c r="G304" s="39">
        <f t="shared" si="21"/>
        <v>1500000</v>
      </c>
      <c r="H304" s="51"/>
      <c r="I304" s="15"/>
      <c r="J304" s="15"/>
      <c r="K304" s="15"/>
      <c r="L304" s="15"/>
      <c r="M304" s="15"/>
      <c r="N304" s="15"/>
      <c r="O304" s="15"/>
      <c r="P304" s="15"/>
    </row>
    <row r="305" spans="1:16" s="5" customFormat="1" ht="15.75">
      <c r="A305" s="21" t="s">
        <v>393</v>
      </c>
      <c r="B305" s="9" t="s">
        <v>164</v>
      </c>
      <c r="C305" s="9" t="s">
        <v>100</v>
      </c>
      <c r="D305" s="9" t="s">
        <v>152</v>
      </c>
      <c r="E305" s="39">
        <f>SUM(E306,E311)</f>
        <v>47201000</v>
      </c>
      <c r="F305" s="39">
        <f>SUM(F306,F311)</f>
        <v>0</v>
      </c>
      <c r="G305" s="39">
        <f t="shared" si="21"/>
        <v>47201000</v>
      </c>
      <c r="H305" s="51"/>
      <c r="I305" s="15"/>
      <c r="J305" s="15"/>
      <c r="K305" s="15"/>
      <c r="L305" s="15"/>
      <c r="M305" s="15"/>
      <c r="N305" s="15"/>
      <c r="O305" s="15"/>
      <c r="P305" s="15"/>
    </row>
    <row r="306" spans="1:16" s="5" customFormat="1" ht="31.5">
      <c r="A306" s="21" t="s">
        <v>361</v>
      </c>
      <c r="B306" s="9" t="s">
        <v>164</v>
      </c>
      <c r="C306" s="9" t="s">
        <v>24</v>
      </c>
      <c r="D306" s="9" t="s">
        <v>152</v>
      </c>
      <c r="E306" s="39">
        <f>E307+E309</f>
        <v>33000000</v>
      </c>
      <c r="F306" s="39">
        <f>F307+F309</f>
        <v>0</v>
      </c>
      <c r="G306" s="39">
        <f t="shared" si="21"/>
        <v>33000000</v>
      </c>
      <c r="H306" s="51"/>
      <c r="I306" s="15"/>
      <c r="J306" s="15"/>
      <c r="K306" s="15"/>
      <c r="L306" s="15"/>
      <c r="M306" s="15"/>
      <c r="N306" s="15"/>
      <c r="O306" s="15"/>
      <c r="P306" s="15"/>
    </row>
    <row r="307" spans="1:16" s="5" customFormat="1" ht="47.25">
      <c r="A307" s="21" t="s">
        <v>60</v>
      </c>
      <c r="B307" s="9" t="s">
        <v>164</v>
      </c>
      <c r="C307" s="9" t="s">
        <v>24</v>
      </c>
      <c r="D307" s="9" t="s">
        <v>88</v>
      </c>
      <c r="E307" s="39">
        <f>SUM(E308:E308)</f>
        <v>11000000</v>
      </c>
      <c r="F307" s="39">
        <f>SUM(F308:F308)</f>
        <v>-1357000</v>
      </c>
      <c r="G307" s="39">
        <f t="shared" si="21"/>
        <v>9643000</v>
      </c>
      <c r="H307" s="51"/>
      <c r="I307" s="15"/>
      <c r="J307" s="15"/>
      <c r="K307" s="15"/>
      <c r="L307" s="15"/>
      <c r="M307" s="15"/>
      <c r="N307" s="15"/>
      <c r="O307" s="15"/>
      <c r="P307" s="15"/>
    </row>
    <row r="308" spans="1:16" s="5" customFormat="1" ht="63">
      <c r="A308" s="21" t="s">
        <v>476</v>
      </c>
      <c r="B308" s="9" t="s">
        <v>164</v>
      </c>
      <c r="C308" s="9" t="s">
        <v>24</v>
      </c>
      <c r="D308" s="9" t="s">
        <v>475</v>
      </c>
      <c r="E308" s="39">
        <v>11000000</v>
      </c>
      <c r="F308" s="39">
        <v>-1357000</v>
      </c>
      <c r="G308" s="39">
        <f t="shared" si="21"/>
        <v>9643000</v>
      </c>
      <c r="H308" s="51"/>
      <c r="I308" s="15"/>
      <c r="J308" s="15"/>
      <c r="K308" s="15"/>
      <c r="L308" s="15"/>
      <c r="M308" s="15"/>
      <c r="N308" s="15"/>
      <c r="O308" s="15"/>
      <c r="P308" s="15"/>
    </row>
    <row r="309" spans="1:16" s="5" customFormat="1" ht="15.75">
      <c r="A309" s="21" t="s">
        <v>260</v>
      </c>
      <c r="B309" s="9" t="s">
        <v>164</v>
      </c>
      <c r="C309" s="9" t="s">
        <v>24</v>
      </c>
      <c r="D309" s="9" t="s">
        <v>259</v>
      </c>
      <c r="E309" s="39">
        <f>E310</f>
        <v>22000000</v>
      </c>
      <c r="F309" s="39">
        <f>F310</f>
        <v>1357000</v>
      </c>
      <c r="G309" s="40">
        <f>SUM(E309:F309)</f>
        <v>23357000</v>
      </c>
      <c r="H309" s="51"/>
      <c r="I309" s="15"/>
      <c r="J309" s="15"/>
      <c r="K309" s="15"/>
      <c r="L309" s="15"/>
      <c r="M309" s="15"/>
      <c r="N309" s="15"/>
      <c r="O309" s="15"/>
      <c r="P309" s="15"/>
    </row>
    <row r="310" spans="1:16" s="5" customFormat="1" ht="47.25">
      <c r="A310" s="21" t="s">
        <v>399</v>
      </c>
      <c r="B310" s="9" t="s">
        <v>164</v>
      </c>
      <c r="C310" s="9" t="s">
        <v>24</v>
      </c>
      <c r="D310" s="9" t="s">
        <v>261</v>
      </c>
      <c r="E310" s="39">
        <v>22000000</v>
      </c>
      <c r="F310" s="39">
        <v>1357000</v>
      </c>
      <c r="G310" s="40">
        <f>SUM(E310:F310)</f>
        <v>23357000</v>
      </c>
      <c r="H310" s="51"/>
      <c r="I310" s="15"/>
      <c r="J310" s="15"/>
      <c r="K310" s="15"/>
      <c r="L310" s="15"/>
      <c r="M310" s="15"/>
      <c r="N310" s="15"/>
      <c r="O310" s="15"/>
      <c r="P310" s="15"/>
    </row>
    <row r="311" spans="1:16" s="5" customFormat="1" ht="47.25">
      <c r="A311" s="21" t="s">
        <v>362</v>
      </c>
      <c r="B311" s="9" t="s">
        <v>164</v>
      </c>
      <c r="C311" s="9" t="s">
        <v>25</v>
      </c>
      <c r="D311" s="9" t="s">
        <v>152</v>
      </c>
      <c r="E311" s="39">
        <f>SUM(E312)</f>
        <v>14201000</v>
      </c>
      <c r="F311" s="39">
        <f>SUM(F312)</f>
        <v>0</v>
      </c>
      <c r="G311" s="40">
        <f>SUM(E311:F311)</f>
        <v>14201000</v>
      </c>
      <c r="H311" s="51"/>
      <c r="I311" s="15"/>
      <c r="J311" s="15"/>
      <c r="K311" s="15"/>
      <c r="L311" s="15"/>
      <c r="M311" s="15"/>
      <c r="N311" s="15"/>
      <c r="O311" s="15"/>
      <c r="P311" s="15"/>
    </row>
    <row r="312" spans="1:16" s="5" customFormat="1" ht="15.75">
      <c r="A312" s="21" t="s">
        <v>260</v>
      </c>
      <c r="B312" s="9" t="s">
        <v>164</v>
      </c>
      <c r="C312" s="9" t="s">
        <v>25</v>
      </c>
      <c r="D312" s="9" t="s">
        <v>259</v>
      </c>
      <c r="E312" s="39">
        <f>E313</f>
        <v>14201000</v>
      </c>
      <c r="F312" s="39">
        <f>F313</f>
        <v>0</v>
      </c>
      <c r="G312" s="39">
        <f t="shared" si="21"/>
        <v>14201000</v>
      </c>
      <c r="H312" s="51"/>
      <c r="I312" s="15"/>
      <c r="J312" s="15"/>
      <c r="K312" s="15"/>
      <c r="L312" s="15"/>
      <c r="M312" s="15"/>
      <c r="N312" s="15"/>
      <c r="O312" s="15"/>
      <c r="P312" s="15"/>
    </row>
    <row r="313" spans="1:16" s="5" customFormat="1" ht="47.25">
      <c r="A313" s="21" t="s">
        <v>399</v>
      </c>
      <c r="B313" s="9" t="s">
        <v>164</v>
      </c>
      <c r="C313" s="9" t="s">
        <v>25</v>
      </c>
      <c r="D313" s="9" t="s">
        <v>261</v>
      </c>
      <c r="E313" s="39">
        <v>14201000</v>
      </c>
      <c r="F313" s="39"/>
      <c r="G313" s="39">
        <f t="shared" si="21"/>
        <v>14201000</v>
      </c>
      <c r="H313" s="51"/>
      <c r="I313" s="15"/>
      <c r="J313" s="15"/>
      <c r="K313" s="15"/>
      <c r="L313" s="15"/>
      <c r="M313" s="15"/>
      <c r="N313" s="15"/>
      <c r="O313" s="15"/>
      <c r="P313" s="15"/>
    </row>
    <row r="314" spans="1:16" s="5" customFormat="1" ht="31.5">
      <c r="A314" s="21" t="s">
        <v>71</v>
      </c>
      <c r="B314" s="9" t="s">
        <v>164</v>
      </c>
      <c r="C314" s="9" t="s">
        <v>72</v>
      </c>
      <c r="D314" s="9" t="s">
        <v>152</v>
      </c>
      <c r="E314" s="39">
        <f>SUM(E315,E322)</f>
        <v>99052000</v>
      </c>
      <c r="F314" s="39">
        <f>SUM(F315,F322)</f>
        <v>0</v>
      </c>
      <c r="G314" s="39">
        <f t="shared" si="21"/>
        <v>99052000</v>
      </c>
      <c r="H314" s="51"/>
      <c r="I314" s="15"/>
      <c r="J314" s="15"/>
      <c r="K314" s="15"/>
      <c r="L314" s="15"/>
      <c r="M314" s="15"/>
      <c r="N314" s="15"/>
      <c r="O314" s="15"/>
      <c r="P314" s="15"/>
    </row>
    <row r="315" spans="1:16" s="5" customFormat="1" ht="31.5">
      <c r="A315" s="21" t="s">
        <v>52</v>
      </c>
      <c r="B315" s="9" t="s">
        <v>164</v>
      </c>
      <c r="C315" s="9" t="s">
        <v>49</v>
      </c>
      <c r="D315" s="9" t="s">
        <v>152</v>
      </c>
      <c r="E315" s="39">
        <f>SUM(E316,E318,E320)</f>
        <v>70465000</v>
      </c>
      <c r="F315" s="39">
        <f>SUM(F316,F318,F320)</f>
        <v>0</v>
      </c>
      <c r="G315" s="39">
        <f t="shared" si="21"/>
        <v>70465000</v>
      </c>
      <c r="H315" s="51"/>
      <c r="I315" s="15"/>
      <c r="J315" s="15"/>
      <c r="K315" s="15"/>
      <c r="L315" s="15"/>
      <c r="M315" s="15"/>
      <c r="N315" s="15"/>
      <c r="O315" s="15"/>
      <c r="P315" s="15"/>
    </row>
    <row r="316" spans="1:16" s="5" customFormat="1" ht="31.5">
      <c r="A316" s="45" t="s">
        <v>6</v>
      </c>
      <c r="B316" s="9" t="s">
        <v>164</v>
      </c>
      <c r="C316" s="9" t="s">
        <v>49</v>
      </c>
      <c r="D316" s="9" t="s">
        <v>63</v>
      </c>
      <c r="E316" s="39">
        <f>E317</f>
        <v>2827538</v>
      </c>
      <c r="F316" s="39">
        <f>F317</f>
        <v>0</v>
      </c>
      <c r="G316" s="39">
        <f t="shared" si="21"/>
        <v>2827538</v>
      </c>
      <c r="H316" s="51"/>
      <c r="I316" s="15"/>
      <c r="J316" s="15"/>
      <c r="K316" s="15"/>
      <c r="L316" s="15"/>
      <c r="M316" s="15"/>
      <c r="N316" s="15"/>
      <c r="O316" s="15"/>
      <c r="P316" s="15"/>
    </row>
    <row r="317" spans="1:16" s="5" customFormat="1" ht="47.25">
      <c r="A317" s="45" t="s">
        <v>7</v>
      </c>
      <c r="B317" s="9" t="s">
        <v>164</v>
      </c>
      <c r="C317" s="9" t="s">
        <v>49</v>
      </c>
      <c r="D317" s="9" t="s">
        <v>64</v>
      </c>
      <c r="E317" s="39">
        <v>2827538</v>
      </c>
      <c r="F317" s="39">
        <v>0</v>
      </c>
      <c r="G317" s="39">
        <f t="shared" si="21"/>
        <v>2827538</v>
      </c>
      <c r="H317" s="51"/>
      <c r="I317" s="15"/>
      <c r="J317" s="15"/>
      <c r="K317" s="15"/>
      <c r="L317" s="15"/>
      <c r="M317" s="15"/>
      <c r="N317" s="15"/>
      <c r="O317" s="15"/>
      <c r="P317" s="15"/>
    </row>
    <row r="318" spans="1:16" s="5" customFormat="1" ht="47.25">
      <c r="A318" s="45" t="s">
        <v>60</v>
      </c>
      <c r="B318" s="9" t="s">
        <v>164</v>
      </c>
      <c r="C318" s="9" t="s">
        <v>49</v>
      </c>
      <c r="D318" s="9" t="s">
        <v>88</v>
      </c>
      <c r="E318" s="39">
        <f>E319</f>
        <v>0</v>
      </c>
      <c r="F318" s="39">
        <f>F319</f>
        <v>30000000</v>
      </c>
      <c r="G318" s="39">
        <f t="shared" si="21"/>
        <v>30000000</v>
      </c>
      <c r="H318" s="51"/>
      <c r="I318" s="15"/>
      <c r="J318" s="15"/>
      <c r="K318" s="15"/>
      <c r="L318" s="15"/>
      <c r="M318" s="15"/>
      <c r="N318" s="15"/>
      <c r="O318" s="15"/>
      <c r="P318" s="15"/>
    </row>
    <row r="319" spans="1:16" s="5" customFormat="1" ht="63">
      <c r="A319" s="45" t="s">
        <v>476</v>
      </c>
      <c r="B319" s="9" t="s">
        <v>164</v>
      </c>
      <c r="C319" s="9" t="s">
        <v>49</v>
      </c>
      <c r="D319" s="9" t="s">
        <v>475</v>
      </c>
      <c r="E319" s="39"/>
      <c r="F319" s="39">
        <v>30000000</v>
      </c>
      <c r="G319" s="39">
        <f t="shared" si="21"/>
        <v>30000000</v>
      </c>
      <c r="H319" s="51"/>
      <c r="I319" s="15"/>
      <c r="J319" s="15"/>
      <c r="K319" s="15"/>
      <c r="L319" s="15"/>
      <c r="M319" s="15"/>
      <c r="N319" s="15"/>
      <c r="O319" s="15"/>
      <c r="P319" s="15"/>
    </row>
    <row r="320" spans="1:16" s="5" customFormat="1" ht="15.75">
      <c r="A320" s="21" t="s">
        <v>260</v>
      </c>
      <c r="B320" s="9" t="s">
        <v>164</v>
      </c>
      <c r="C320" s="9" t="s">
        <v>49</v>
      </c>
      <c r="D320" s="9" t="s">
        <v>259</v>
      </c>
      <c r="E320" s="39">
        <f>E321</f>
        <v>67637462</v>
      </c>
      <c r="F320" s="39">
        <f>F321</f>
        <v>-30000000</v>
      </c>
      <c r="G320" s="39">
        <f t="shared" si="21"/>
        <v>37637462</v>
      </c>
      <c r="H320" s="51"/>
      <c r="I320" s="15"/>
      <c r="J320" s="15"/>
      <c r="K320" s="15"/>
      <c r="L320" s="15"/>
      <c r="M320" s="15"/>
      <c r="N320" s="15"/>
      <c r="O320" s="15"/>
      <c r="P320" s="15"/>
    </row>
    <row r="321" spans="1:16" s="5" customFormat="1" ht="47.25">
      <c r="A321" s="21" t="s">
        <v>399</v>
      </c>
      <c r="B321" s="9" t="s">
        <v>164</v>
      </c>
      <c r="C321" s="9" t="s">
        <v>49</v>
      </c>
      <c r="D321" s="9" t="s">
        <v>261</v>
      </c>
      <c r="E321" s="39">
        <v>67637462</v>
      </c>
      <c r="F321" s="39">
        <v>-30000000</v>
      </c>
      <c r="G321" s="39">
        <f t="shared" si="21"/>
        <v>37637462</v>
      </c>
      <c r="H321" s="51"/>
      <c r="I321" s="15"/>
      <c r="J321" s="15"/>
      <c r="K321" s="15"/>
      <c r="L321" s="15"/>
      <c r="M321" s="15"/>
      <c r="N321" s="15"/>
      <c r="O321" s="15"/>
      <c r="P321" s="15"/>
    </row>
    <row r="322" spans="1:16" s="5" customFormat="1" ht="47.25">
      <c r="A322" s="21" t="s">
        <v>51</v>
      </c>
      <c r="B322" s="9" t="s">
        <v>164</v>
      </c>
      <c r="C322" s="9" t="s">
        <v>50</v>
      </c>
      <c r="D322" s="9" t="s">
        <v>152</v>
      </c>
      <c r="E322" s="39">
        <f>SUM(E323)</f>
        <v>28587000</v>
      </c>
      <c r="F322" s="39">
        <f>SUM(F323)</f>
        <v>0</v>
      </c>
      <c r="G322" s="39">
        <f t="shared" si="21"/>
        <v>28587000</v>
      </c>
      <c r="H322" s="51"/>
      <c r="I322" s="15"/>
      <c r="J322" s="15"/>
      <c r="K322" s="15"/>
      <c r="L322" s="15"/>
      <c r="M322" s="15"/>
      <c r="N322" s="15"/>
      <c r="O322" s="15"/>
      <c r="P322" s="15"/>
    </row>
    <row r="323" spans="1:16" s="5" customFormat="1" ht="15.75">
      <c r="A323" s="21" t="s">
        <v>260</v>
      </c>
      <c r="B323" s="9" t="s">
        <v>164</v>
      </c>
      <c r="C323" s="9" t="s">
        <v>50</v>
      </c>
      <c r="D323" s="9" t="s">
        <v>259</v>
      </c>
      <c r="E323" s="39">
        <f>E324</f>
        <v>28587000</v>
      </c>
      <c r="F323" s="39">
        <f>F324</f>
        <v>0</v>
      </c>
      <c r="G323" s="39">
        <f t="shared" si="21"/>
        <v>28587000</v>
      </c>
      <c r="H323" s="51"/>
      <c r="I323" s="15"/>
      <c r="J323" s="15"/>
      <c r="K323" s="15"/>
      <c r="L323" s="15"/>
      <c r="M323" s="15"/>
      <c r="N323" s="15"/>
      <c r="O323" s="15"/>
      <c r="P323" s="15"/>
    </row>
    <row r="324" spans="1:16" s="5" customFormat="1" ht="47.25">
      <c r="A324" s="21" t="s">
        <v>399</v>
      </c>
      <c r="B324" s="9" t="s">
        <v>164</v>
      </c>
      <c r="C324" s="9" t="s">
        <v>50</v>
      </c>
      <c r="D324" s="9" t="s">
        <v>261</v>
      </c>
      <c r="E324" s="39">
        <v>28587000</v>
      </c>
      <c r="F324" s="39">
        <v>0</v>
      </c>
      <c r="G324" s="39">
        <f t="shared" si="21"/>
        <v>28587000</v>
      </c>
      <c r="H324" s="51"/>
      <c r="I324" s="15"/>
      <c r="J324" s="15"/>
      <c r="K324" s="15"/>
      <c r="L324" s="15"/>
      <c r="M324" s="15"/>
      <c r="N324" s="15"/>
      <c r="O324" s="15"/>
      <c r="P324" s="15"/>
    </row>
    <row r="325" spans="1:16" s="5" customFormat="1" ht="31.5">
      <c r="A325" s="20" t="s">
        <v>18</v>
      </c>
      <c r="B325" s="7" t="s">
        <v>19</v>
      </c>
      <c r="C325" s="7" t="s">
        <v>153</v>
      </c>
      <c r="D325" s="7" t="s">
        <v>152</v>
      </c>
      <c r="E325" s="41">
        <f aca="true" t="shared" si="24" ref="E325:F328">E326</f>
        <v>54113600</v>
      </c>
      <c r="F325" s="41">
        <f t="shared" si="24"/>
        <v>0</v>
      </c>
      <c r="G325" s="41">
        <f t="shared" si="21"/>
        <v>54113600</v>
      </c>
      <c r="H325" s="51"/>
      <c r="I325" s="15"/>
      <c r="J325" s="15"/>
      <c r="K325" s="15"/>
      <c r="L325" s="15"/>
      <c r="M325" s="15"/>
      <c r="N325" s="15"/>
      <c r="O325" s="15"/>
      <c r="P325" s="15"/>
    </row>
    <row r="326" spans="1:16" s="5" customFormat="1" ht="78.75">
      <c r="A326" s="21" t="s">
        <v>381</v>
      </c>
      <c r="B326" s="9" t="s">
        <v>19</v>
      </c>
      <c r="C326" s="9" t="s">
        <v>382</v>
      </c>
      <c r="D326" s="9" t="s">
        <v>152</v>
      </c>
      <c r="E326" s="39">
        <f t="shared" si="24"/>
        <v>54113600</v>
      </c>
      <c r="F326" s="39">
        <f t="shared" si="24"/>
        <v>0</v>
      </c>
      <c r="G326" s="39">
        <f t="shared" si="21"/>
        <v>54113600</v>
      </c>
      <c r="H326" s="51"/>
      <c r="I326" s="15"/>
      <c r="J326" s="15"/>
      <c r="K326" s="15"/>
      <c r="L326" s="15"/>
      <c r="M326" s="15"/>
      <c r="N326" s="15"/>
      <c r="O326" s="15"/>
      <c r="P326" s="15"/>
    </row>
    <row r="327" spans="1:16" s="5" customFormat="1" ht="63">
      <c r="A327" s="21" t="s">
        <v>81</v>
      </c>
      <c r="B327" s="9" t="s">
        <v>19</v>
      </c>
      <c r="C327" s="9" t="s">
        <v>383</v>
      </c>
      <c r="D327" s="9" t="s">
        <v>152</v>
      </c>
      <c r="E327" s="39">
        <f t="shared" si="24"/>
        <v>54113600</v>
      </c>
      <c r="F327" s="39">
        <f t="shared" si="24"/>
        <v>0</v>
      </c>
      <c r="G327" s="39">
        <f t="shared" si="21"/>
        <v>54113600</v>
      </c>
      <c r="H327" s="51"/>
      <c r="I327" s="15"/>
      <c r="J327" s="15"/>
      <c r="K327" s="15"/>
      <c r="L327" s="15"/>
      <c r="M327" s="15"/>
      <c r="N327" s="15"/>
      <c r="O327" s="15"/>
      <c r="P327" s="15"/>
    </row>
    <row r="328" spans="1:16" s="5" customFormat="1" ht="47.25">
      <c r="A328" s="21" t="s">
        <v>60</v>
      </c>
      <c r="B328" s="9" t="s">
        <v>19</v>
      </c>
      <c r="C328" s="9" t="s">
        <v>383</v>
      </c>
      <c r="D328" s="9" t="s">
        <v>88</v>
      </c>
      <c r="E328" s="39">
        <f t="shared" si="24"/>
        <v>54113600</v>
      </c>
      <c r="F328" s="39">
        <f t="shared" si="24"/>
        <v>0</v>
      </c>
      <c r="G328" s="39">
        <f t="shared" si="21"/>
        <v>54113600</v>
      </c>
      <c r="H328" s="51"/>
      <c r="I328" s="15"/>
      <c r="J328" s="15"/>
      <c r="K328" s="15"/>
      <c r="L328" s="15"/>
      <c r="M328" s="15"/>
      <c r="N328" s="15"/>
      <c r="O328" s="15"/>
      <c r="P328" s="15"/>
    </row>
    <row r="329" spans="1:16" s="5" customFormat="1" ht="15.75">
      <c r="A329" s="21" t="s">
        <v>87</v>
      </c>
      <c r="B329" s="9" t="s">
        <v>19</v>
      </c>
      <c r="C329" s="9" t="s">
        <v>383</v>
      </c>
      <c r="D329" s="9" t="s">
        <v>70</v>
      </c>
      <c r="E329" s="39">
        <v>54113600</v>
      </c>
      <c r="F329" s="39">
        <v>0</v>
      </c>
      <c r="G329" s="39">
        <f t="shared" si="21"/>
        <v>54113600</v>
      </c>
      <c r="H329" s="51"/>
      <c r="I329" s="15"/>
      <c r="J329" s="15"/>
      <c r="K329" s="15"/>
      <c r="L329" s="15"/>
      <c r="M329" s="15"/>
      <c r="N329" s="15"/>
      <c r="O329" s="15"/>
      <c r="P329" s="15"/>
    </row>
    <row r="330" spans="1:16" s="5" customFormat="1" ht="15.75">
      <c r="A330" s="23" t="s">
        <v>222</v>
      </c>
      <c r="B330" s="6" t="s">
        <v>228</v>
      </c>
      <c r="C330" s="6" t="s">
        <v>153</v>
      </c>
      <c r="D330" s="6" t="s">
        <v>152</v>
      </c>
      <c r="E330" s="42">
        <f aca="true" t="shared" si="25" ref="E330:F336">E331</f>
        <v>2400000</v>
      </c>
      <c r="F330" s="42">
        <f t="shared" si="25"/>
        <v>0</v>
      </c>
      <c r="G330" s="42">
        <f t="shared" si="21"/>
        <v>2400000</v>
      </c>
      <c r="H330" s="51"/>
      <c r="I330" s="15"/>
      <c r="J330" s="15"/>
      <c r="K330" s="15"/>
      <c r="L330" s="15"/>
      <c r="M330" s="15"/>
      <c r="N330" s="15"/>
      <c r="O330" s="15"/>
      <c r="P330" s="15"/>
    </row>
    <row r="331" spans="1:16" s="5" customFormat="1" ht="31.5">
      <c r="A331" s="20" t="s">
        <v>135</v>
      </c>
      <c r="B331" s="7" t="s">
        <v>134</v>
      </c>
      <c r="C331" s="7" t="s">
        <v>153</v>
      </c>
      <c r="D331" s="7" t="s">
        <v>152</v>
      </c>
      <c r="E331" s="41">
        <f t="shared" si="25"/>
        <v>2400000</v>
      </c>
      <c r="F331" s="41">
        <f t="shared" si="25"/>
        <v>0</v>
      </c>
      <c r="G331" s="41">
        <f t="shared" si="21"/>
        <v>2400000</v>
      </c>
      <c r="H331" s="51"/>
      <c r="I331" s="15"/>
      <c r="J331" s="15"/>
      <c r="K331" s="15"/>
      <c r="L331" s="15"/>
      <c r="M331" s="15"/>
      <c r="N331" s="15"/>
      <c r="O331" s="15"/>
      <c r="P331" s="15"/>
    </row>
    <row r="332" spans="1:16" s="5" customFormat="1" ht="15.75">
      <c r="A332" s="21" t="s">
        <v>393</v>
      </c>
      <c r="B332" s="9" t="s">
        <v>134</v>
      </c>
      <c r="C332" s="9" t="s">
        <v>100</v>
      </c>
      <c r="D332" s="9" t="s">
        <v>152</v>
      </c>
      <c r="E332" s="39">
        <f t="shared" si="25"/>
        <v>2400000</v>
      </c>
      <c r="F332" s="39">
        <f t="shared" si="25"/>
        <v>0</v>
      </c>
      <c r="G332" s="39">
        <f t="shared" si="21"/>
        <v>2400000</v>
      </c>
      <c r="H332" s="51"/>
      <c r="I332" s="15"/>
      <c r="J332" s="15"/>
      <c r="K332" s="15"/>
      <c r="L332" s="15"/>
      <c r="M332" s="15"/>
      <c r="N332" s="15"/>
      <c r="O332" s="15"/>
      <c r="P332" s="15"/>
    </row>
    <row r="333" spans="1:16" s="5" customFormat="1" ht="47.25">
      <c r="A333" s="21" t="s">
        <v>362</v>
      </c>
      <c r="B333" s="9" t="s">
        <v>134</v>
      </c>
      <c r="C333" s="9" t="s">
        <v>25</v>
      </c>
      <c r="D333" s="9" t="s">
        <v>152</v>
      </c>
      <c r="E333" s="39">
        <f>SUM(E334,E336)</f>
        <v>2400000</v>
      </c>
      <c r="F333" s="39">
        <f>SUM(F334,F336)</f>
        <v>0</v>
      </c>
      <c r="G333" s="39">
        <f t="shared" si="21"/>
        <v>2400000</v>
      </c>
      <c r="H333" s="51"/>
      <c r="I333" s="15"/>
      <c r="J333" s="15"/>
      <c r="K333" s="15"/>
      <c r="L333" s="15"/>
      <c r="M333" s="15"/>
      <c r="N333" s="15"/>
      <c r="O333" s="15"/>
      <c r="P333" s="15"/>
    </row>
    <row r="334" spans="1:16" s="5" customFormat="1" ht="31.5">
      <c r="A334" s="45" t="s">
        <v>6</v>
      </c>
      <c r="B334" s="9" t="s">
        <v>134</v>
      </c>
      <c r="C334" s="9" t="s">
        <v>25</v>
      </c>
      <c r="D334" s="9" t="s">
        <v>63</v>
      </c>
      <c r="E334" s="39">
        <f>E335</f>
        <v>250000</v>
      </c>
      <c r="F334" s="39">
        <f>F335</f>
        <v>0</v>
      </c>
      <c r="G334" s="40">
        <f>SUM(E334:F334)</f>
        <v>250000</v>
      </c>
      <c r="H334" s="51"/>
      <c r="I334" s="15"/>
      <c r="J334" s="15"/>
      <c r="K334" s="15"/>
      <c r="L334" s="15"/>
      <c r="M334" s="15"/>
      <c r="N334" s="15"/>
      <c r="O334" s="15"/>
      <c r="P334" s="15"/>
    </row>
    <row r="335" spans="1:16" s="5" customFormat="1" ht="47.25">
      <c r="A335" s="45" t="s">
        <v>7</v>
      </c>
      <c r="B335" s="9" t="s">
        <v>134</v>
      </c>
      <c r="C335" s="9" t="s">
        <v>25</v>
      </c>
      <c r="D335" s="9" t="s">
        <v>64</v>
      </c>
      <c r="E335" s="39">
        <v>250000</v>
      </c>
      <c r="F335" s="39">
        <v>0</v>
      </c>
      <c r="G335" s="40">
        <f>SUM(E335:F335)</f>
        <v>250000</v>
      </c>
      <c r="H335" s="51"/>
      <c r="I335" s="15"/>
      <c r="J335" s="15"/>
      <c r="K335" s="15"/>
      <c r="L335" s="15"/>
      <c r="M335" s="15"/>
      <c r="N335" s="15"/>
      <c r="O335" s="15"/>
      <c r="P335" s="15"/>
    </row>
    <row r="336" spans="1:16" s="5" customFormat="1" ht="15.75">
      <c r="A336" s="21" t="s">
        <v>260</v>
      </c>
      <c r="B336" s="9" t="s">
        <v>134</v>
      </c>
      <c r="C336" s="9" t="s">
        <v>25</v>
      </c>
      <c r="D336" s="9" t="s">
        <v>91</v>
      </c>
      <c r="E336" s="39">
        <f t="shared" si="25"/>
        <v>2150000</v>
      </c>
      <c r="F336" s="39">
        <f t="shared" si="25"/>
        <v>0</v>
      </c>
      <c r="G336" s="39">
        <f t="shared" si="21"/>
        <v>2150000</v>
      </c>
      <c r="H336" s="51"/>
      <c r="I336" s="15"/>
      <c r="J336" s="15"/>
      <c r="K336" s="15"/>
      <c r="L336" s="15"/>
      <c r="M336" s="15"/>
      <c r="N336" s="15"/>
      <c r="O336" s="15"/>
      <c r="P336" s="15"/>
    </row>
    <row r="337" spans="1:16" s="5" customFormat="1" ht="47.25">
      <c r="A337" s="21" t="s">
        <v>399</v>
      </c>
      <c r="B337" s="9" t="s">
        <v>134</v>
      </c>
      <c r="C337" s="9" t="s">
        <v>25</v>
      </c>
      <c r="D337" s="9" t="s">
        <v>261</v>
      </c>
      <c r="E337" s="39">
        <v>2150000</v>
      </c>
      <c r="F337" s="39">
        <v>0</v>
      </c>
      <c r="G337" s="39">
        <f t="shared" si="21"/>
        <v>2150000</v>
      </c>
      <c r="H337" s="51"/>
      <c r="I337" s="15"/>
      <c r="J337" s="15"/>
      <c r="K337" s="15"/>
      <c r="L337" s="15"/>
      <c r="M337" s="15"/>
      <c r="N337" s="15"/>
      <c r="O337" s="15"/>
      <c r="P337" s="15"/>
    </row>
    <row r="338" spans="1:16" s="5" customFormat="1" ht="15.75">
      <c r="A338" s="23" t="s">
        <v>184</v>
      </c>
      <c r="B338" s="6" t="s">
        <v>178</v>
      </c>
      <c r="C338" s="6" t="s">
        <v>153</v>
      </c>
      <c r="D338" s="6" t="s">
        <v>152</v>
      </c>
      <c r="E338" s="42">
        <f>SUM(E339,E371,E442,E470)</f>
        <v>1541879337.41</v>
      </c>
      <c r="F338" s="42">
        <f>SUM(F339,F371,F442,F470)</f>
        <v>103127101</v>
      </c>
      <c r="G338" s="42">
        <f t="shared" si="21"/>
        <v>1645006438.41</v>
      </c>
      <c r="H338" s="51"/>
      <c r="I338" s="15"/>
      <c r="J338" s="15"/>
      <c r="K338" s="15"/>
      <c r="L338" s="15"/>
      <c r="M338" s="15"/>
      <c r="N338" s="15"/>
      <c r="O338" s="15"/>
      <c r="P338" s="15"/>
    </row>
    <row r="339" spans="1:16" s="5" customFormat="1" ht="14.25" customHeight="1">
      <c r="A339" s="20" t="s">
        <v>207</v>
      </c>
      <c r="B339" s="7" t="s">
        <v>204</v>
      </c>
      <c r="C339" s="7" t="s">
        <v>153</v>
      </c>
      <c r="D339" s="7" t="s">
        <v>152</v>
      </c>
      <c r="E339" s="41">
        <f>SUM(E340,E348,E352,E356)</f>
        <v>570687980</v>
      </c>
      <c r="F339" s="41">
        <f>SUM(F340,F348,F352,F356)</f>
        <v>14053805</v>
      </c>
      <c r="G339" s="41">
        <f t="shared" si="21"/>
        <v>584741785</v>
      </c>
      <c r="H339" s="51"/>
      <c r="I339" s="15"/>
      <c r="J339" s="15"/>
      <c r="K339" s="15"/>
      <c r="L339" s="15"/>
      <c r="M339" s="15"/>
      <c r="N339" s="15"/>
      <c r="O339" s="15"/>
      <c r="P339" s="15"/>
    </row>
    <row r="340" spans="1:16" s="5" customFormat="1" ht="63">
      <c r="A340" s="26" t="s">
        <v>332</v>
      </c>
      <c r="B340" s="9" t="s">
        <v>204</v>
      </c>
      <c r="C340" s="9" t="s">
        <v>333</v>
      </c>
      <c r="D340" s="9" t="s">
        <v>152</v>
      </c>
      <c r="E340" s="39">
        <f>SUM(E341,E345)</f>
        <v>391097392</v>
      </c>
      <c r="F340" s="39">
        <f>SUM(F341,F345)</f>
        <v>16553805</v>
      </c>
      <c r="G340" s="39">
        <f t="shared" si="21"/>
        <v>407651197</v>
      </c>
      <c r="H340" s="51"/>
      <c r="I340" s="15"/>
      <c r="J340" s="15"/>
      <c r="K340" s="15"/>
      <c r="L340" s="15"/>
      <c r="M340" s="15"/>
      <c r="N340" s="15"/>
      <c r="O340" s="15"/>
      <c r="P340" s="15"/>
    </row>
    <row r="341" spans="1:16" s="5" customFormat="1" ht="110.25">
      <c r="A341" s="27" t="s">
        <v>331</v>
      </c>
      <c r="B341" s="9" t="s">
        <v>204</v>
      </c>
      <c r="C341" s="9" t="s">
        <v>334</v>
      </c>
      <c r="D341" s="9" t="s">
        <v>152</v>
      </c>
      <c r="E341" s="39">
        <f>E342</f>
        <v>391097392</v>
      </c>
      <c r="F341" s="39">
        <f>F342</f>
        <v>16153805</v>
      </c>
      <c r="G341" s="39">
        <f t="shared" si="21"/>
        <v>407251197</v>
      </c>
      <c r="H341" s="51"/>
      <c r="I341" s="15"/>
      <c r="J341" s="15"/>
      <c r="K341" s="15"/>
      <c r="L341" s="15"/>
      <c r="M341" s="15"/>
      <c r="N341" s="15"/>
      <c r="O341" s="15"/>
      <c r="P341" s="15"/>
    </row>
    <row r="342" spans="1:16" s="5" customFormat="1" ht="47.25">
      <c r="A342" s="21" t="s">
        <v>266</v>
      </c>
      <c r="B342" s="9" t="s">
        <v>204</v>
      </c>
      <c r="C342" s="9" t="s">
        <v>334</v>
      </c>
      <c r="D342" s="9" t="s">
        <v>267</v>
      </c>
      <c r="E342" s="39">
        <f>SUM(E343:E344)</f>
        <v>391097392</v>
      </c>
      <c r="F342" s="39">
        <f>SUM(F343:F344)</f>
        <v>16153805</v>
      </c>
      <c r="G342" s="39">
        <f t="shared" si="21"/>
        <v>407251197</v>
      </c>
      <c r="H342" s="51"/>
      <c r="I342" s="15"/>
      <c r="J342" s="15"/>
      <c r="K342" s="15"/>
      <c r="L342" s="15"/>
      <c r="M342" s="15"/>
      <c r="N342" s="15"/>
      <c r="O342" s="15"/>
      <c r="P342" s="15"/>
    </row>
    <row r="343" spans="1:16" s="5" customFormat="1" ht="15.75">
      <c r="A343" s="21" t="s">
        <v>262</v>
      </c>
      <c r="B343" s="9" t="s">
        <v>204</v>
      </c>
      <c r="C343" s="9" t="s">
        <v>334</v>
      </c>
      <c r="D343" s="9" t="s">
        <v>263</v>
      </c>
      <c r="E343" s="39">
        <v>391097392</v>
      </c>
      <c r="F343" s="39">
        <v>15581972</v>
      </c>
      <c r="G343" s="39">
        <f t="shared" si="21"/>
        <v>406679364</v>
      </c>
      <c r="H343" s="51"/>
      <c r="I343" s="15"/>
      <c r="J343" s="15"/>
      <c r="K343" s="15"/>
      <c r="L343" s="15"/>
      <c r="M343" s="15"/>
      <c r="N343" s="15"/>
      <c r="O343" s="15"/>
      <c r="P343" s="15"/>
    </row>
    <row r="344" spans="1:16" s="5" customFormat="1" ht="47.25">
      <c r="A344" s="24" t="s">
        <v>335</v>
      </c>
      <c r="B344" s="9" t="s">
        <v>204</v>
      </c>
      <c r="C344" s="9" t="s">
        <v>334</v>
      </c>
      <c r="D344" s="9" t="s">
        <v>219</v>
      </c>
      <c r="E344" s="39"/>
      <c r="F344" s="39">
        <v>571833</v>
      </c>
      <c r="G344" s="39">
        <f t="shared" si="21"/>
        <v>571833</v>
      </c>
      <c r="H344" s="51"/>
      <c r="I344" s="15"/>
      <c r="J344" s="15"/>
      <c r="K344" s="15"/>
      <c r="L344" s="15"/>
      <c r="M344" s="15"/>
      <c r="N344" s="15"/>
      <c r="O344" s="15"/>
      <c r="P344" s="15"/>
    </row>
    <row r="345" spans="1:16" s="5" customFormat="1" ht="31.5">
      <c r="A345" s="24" t="s">
        <v>511</v>
      </c>
      <c r="B345" s="9" t="s">
        <v>204</v>
      </c>
      <c r="C345" s="9" t="s">
        <v>512</v>
      </c>
      <c r="D345" s="9" t="s">
        <v>152</v>
      </c>
      <c r="E345" s="39">
        <f>E346</f>
        <v>0</v>
      </c>
      <c r="F345" s="39">
        <f>F346</f>
        <v>400000</v>
      </c>
      <c r="G345" s="39">
        <f t="shared" si="21"/>
        <v>400000</v>
      </c>
      <c r="H345" s="51"/>
      <c r="I345" s="15"/>
      <c r="J345" s="15"/>
      <c r="K345" s="15"/>
      <c r="L345" s="15"/>
      <c r="M345" s="15"/>
      <c r="N345" s="15"/>
      <c r="O345" s="15"/>
      <c r="P345" s="15"/>
    </row>
    <row r="346" spans="1:16" s="5" customFormat="1" ht="47.25">
      <c r="A346" s="21" t="s">
        <v>266</v>
      </c>
      <c r="B346" s="9" t="s">
        <v>204</v>
      </c>
      <c r="C346" s="9" t="s">
        <v>512</v>
      </c>
      <c r="D346" s="9" t="s">
        <v>267</v>
      </c>
      <c r="E346" s="39">
        <f>E347</f>
        <v>0</v>
      </c>
      <c r="F346" s="39">
        <f>F347</f>
        <v>400000</v>
      </c>
      <c r="G346" s="39">
        <f t="shared" si="21"/>
        <v>400000</v>
      </c>
      <c r="H346" s="51"/>
      <c r="I346" s="15"/>
      <c r="J346" s="15"/>
      <c r="K346" s="15"/>
      <c r="L346" s="15"/>
      <c r="M346" s="15"/>
      <c r="N346" s="15"/>
      <c r="O346" s="15"/>
      <c r="P346" s="15"/>
    </row>
    <row r="347" spans="1:16" s="5" customFormat="1" ht="15.75">
      <c r="A347" s="21" t="s">
        <v>262</v>
      </c>
      <c r="B347" s="9" t="s">
        <v>204</v>
      </c>
      <c r="C347" s="9" t="s">
        <v>512</v>
      </c>
      <c r="D347" s="9" t="s">
        <v>263</v>
      </c>
      <c r="E347" s="39"/>
      <c r="F347" s="39">
        <v>400000</v>
      </c>
      <c r="G347" s="39">
        <f t="shared" si="21"/>
        <v>400000</v>
      </c>
      <c r="H347" s="51"/>
      <c r="I347" s="15"/>
      <c r="J347" s="15"/>
      <c r="K347" s="15"/>
      <c r="L347" s="15"/>
      <c r="M347" s="15"/>
      <c r="N347" s="15"/>
      <c r="O347" s="15"/>
      <c r="P347" s="15"/>
    </row>
    <row r="348" spans="1:16" s="5" customFormat="1" ht="63">
      <c r="A348" s="21" t="s">
        <v>338</v>
      </c>
      <c r="B348" s="9" t="s">
        <v>204</v>
      </c>
      <c r="C348" s="9" t="s">
        <v>339</v>
      </c>
      <c r="D348" s="9" t="s">
        <v>152</v>
      </c>
      <c r="E348" s="39">
        <f aca="true" t="shared" si="26" ref="E348:F350">E349</f>
        <v>35056058</v>
      </c>
      <c r="F348" s="39">
        <f t="shared" si="26"/>
        <v>0</v>
      </c>
      <c r="G348" s="39">
        <f t="shared" si="21"/>
        <v>35056058</v>
      </c>
      <c r="H348" s="51"/>
      <c r="I348" s="15"/>
      <c r="J348" s="15"/>
      <c r="K348" s="15"/>
      <c r="L348" s="15"/>
      <c r="M348" s="15"/>
      <c r="N348" s="15"/>
      <c r="O348" s="15"/>
      <c r="P348" s="15"/>
    </row>
    <row r="349" spans="1:16" s="5" customFormat="1" ht="31.5">
      <c r="A349" s="21" t="s">
        <v>430</v>
      </c>
      <c r="B349" s="9" t="s">
        <v>204</v>
      </c>
      <c r="C349" s="9" t="s">
        <v>431</v>
      </c>
      <c r="D349" s="9" t="s">
        <v>152</v>
      </c>
      <c r="E349" s="39">
        <f t="shared" si="26"/>
        <v>35056058</v>
      </c>
      <c r="F349" s="39">
        <f t="shared" si="26"/>
        <v>0</v>
      </c>
      <c r="G349" s="39">
        <f t="shared" si="21"/>
        <v>35056058</v>
      </c>
      <c r="H349" s="51"/>
      <c r="I349" s="15"/>
      <c r="J349" s="15"/>
      <c r="K349" s="15"/>
      <c r="L349" s="15"/>
      <c r="M349" s="15"/>
      <c r="N349" s="15"/>
      <c r="O349" s="15"/>
      <c r="P349" s="15"/>
    </row>
    <row r="350" spans="1:16" s="5" customFormat="1" ht="47.25">
      <c r="A350" s="21" t="s">
        <v>60</v>
      </c>
      <c r="B350" s="9" t="s">
        <v>204</v>
      </c>
      <c r="C350" s="9" t="s">
        <v>431</v>
      </c>
      <c r="D350" s="9" t="s">
        <v>88</v>
      </c>
      <c r="E350" s="39">
        <f t="shared" si="26"/>
        <v>35056058</v>
      </c>
      <c r="F350" s="39">
        <f t="shared" si="26"/>
        <v>0</v>
      </c>
      <c r="G350" s="39">
        <f t="shared" si="21"/>
        <v>35056058</v>
      </c>
      <c r="H350" s="51"/>
      <c r="I350" s="15"/>
      <c r="J350" s="15"/>
      <c r="K350" s="15"/>
      <c r="L350" s="15"/>
      <c r="M350" s="15"/>
      <c r="N350" s="15"/>
      <c r="O350" s="15"/>
      <c r="P350" s="15"/>
    </row>
    <row r="351" spans="1:16" s="5" customFormat="1" ht="15.75">
      <c r="A351" s="21" t="s">
        <v>87</v>
      </c>
      <c r="B351" s="9" t="s">
        <v>204</v>
      </c>
      <c r="C351" s="9" t="s">
        <v>431</v>
      </c>
      <c r="D351" s="9" t="s">
        <v>70</v>
      </c>
      <c r="E351" s="39">
        <v>35056058</v>
      </c>
      <c r="F351" s="39">
        <v>0</v>
      </c>
      <c r="G351" s="39">
        <f t="shared" si="21"/>
        <v>35056058</v>
      </c>
      <c r="H351" s="51"/>
      <c r="I351" s="15"/>
      <c r="J351" s="15"/>
      <c r="K351" s="15"/>
      <c r="L351" s="15"/>
      <c r="M351" s="15"/>
      <c r="N351" s="15"/>
      <c r="O351" s="15"/>
      <c r="P351" s="15"/>
    </row>
    <row r="352" spans="1:16" s="5" customFormat="1" ht="47.25">
      <c r="A352" s="21" t="s">
        <v>420</v>
      </c>
      <c r="B352" s="9" t="s">
        <v>204</v>
      </c>
      <c r="C352" s="9" t="s">
        <v>422</v>
      </c>
      <c r="D352" s="9" t="s">
        <v>152</v>
      </c>
      <c r="E352" s="39">
        <f aca="true" t="shared" si="27" ref="E352:F354">E353</f>
        <v>94905</v>
      </c>
      <c r="F352" s="39">
        <f t="shared" si="27"/>
        <v>0</v>
      </c>
      <c r="G352" s="39">
        <f t="shared" si="21"/>
        <v>94905</v>
      </c>
      <c r="H352" s="51"/>
      <c r="I352" s="15"/>
      <c r="J352" s="15"/>
      <c r="K352" s="15"/>
      <c r="L352" s="15"/>
      <c r="M352" s="15"/>
      <c r="N352" s="15"/>
      <c r="O352" s="15"/>
      <c r="P352" s="15"/>
    </row>
    <row r="353" spans="1:16" s="5" customFormat="1" ht="47.25">
      <c r="A353" s="21" t="s">
        <v>424</v>
      </c>
      <c r="B353" s="9" t="s">
        <v>204</v>
      </c>
      <c r="C353" s="9" t="s">
        <v>425</v>
      </c>
      <c r="D353" s="9" t="s">
        <v>152</v>
      </c>
      <c r="E353" s="39">
        <f t="shared" si="27"/>
        <v>94905</v>
      </c>
      <c r="F353" s="39">
        <f t="shared" si="27"/>
        <v>0</v>
      </c>
      <c r="G353" s="39">
        <f t="shared" si="21"/>
        <v>94905</v>
      </c>
      <c r="H353" s="51"/>
      <c r="I353" s="15"/>
      <c r="J353" s="15"/>
      <c r="K353" s="15"/>
      <c r="L353" s="15"/>
      <c r="M353" s="15"/>
      <c r="N353" s="15"/>
      <c r="O353" s="15"/>
      <c r="P353" s="15"/>
    </row>
    <row r="354" spans="1:16" s="5" customFormat="1" ht="47.25">
      <c r="A354" s="21" t="s">
        <v>266</v>
      </c>
      <c r="B354" s="9" t="s">
        <v>204</v>
      </c>
      <c r="C354" s="9" t="s">
        <v>425</v>
      </c>
      <c r="D354" s="9" t="s">
        <v>267</v>
      </c>
      <c r="E354" s="39">
        <f t="shared" si="27"/>
        <v>94905</v>
      </c>
      <c r="F354" s="39">
        <f t="shared" si="27"/>
        <v>0</v>
      </c>
      <c r="G354" s="39">
        <f t="shared" si="21"/>
        <v>94905</v>
      </c>
      <c r="H354" s="51"/>
      <c r="I354" s="15"/>
      <c r="J354" s="15"/>
      <c r="K354" s="15"/>
      <c r="L354" s="15"/>
      <c r="M354" s="15"/>
      <c r="N354" s="15"/>
      <c r="O354" s="15"/>
      <c r="P354" s="15"/>
    </row>
    <row r="355" spans="1:16" s="5" customFormat="1" ht="15.75">
      <c r="A355" s="21" t="s">
        <v>262</v>
      </c>
      <c r="B355" s="9" t="s">
        <v>204</v>
      </c>
      <c r="C355" s="9" t="s">
        <v>425</v>
      </c>
      <c r="D355" s="9" t="s">
        <v>263</v>
      </c>
      <c r="E355" s="39">
        <v>94905</v>
      </c>
      <c r="F355" s="39">
        <v>0</v>
      </c>
      <c r="G355" s="39">
        <f t="shared" si="21"/>
        <v>94905</v>
      </c>
      <c r="H355" s="51"/>
      <c r="I355" s="15"/>
      <c r="J355" s="15"/>
      <c r="K355" s="15"/>
      <c r="L355" s="15"/>
      <c r="M355" s="15"/>
      <c r="N355" s="15"/>
      <c r="O355" s="15"/>
      <c r="P355" s="15"/>
    </row>
    <row r="356" spans="1:16" s="5" customFormat="1" ht="15.75">
      <c r="A356" s="21" t="s">
        <v>393</v>
      </c>
      <c r="B356" s="9" t="s">
        <v>204</v>
      </c>
      <c r="C356" s="9" t="s">
        <v>100</v>
      </c>
      <c r="D356" s="9" t="s">
        <v>152</v>
      </c>
      <c r="E356" s="39">
        <f>SUM(E357,E368)</f>
        <v>144439625</v>
      </c>
      <c r="F356" s="39">
        <f>SUM(F357,F368)</f>
        <v>-2500000</v>
      </c>
      <c r="G356" s="39">
        <f t="shared" si="21"/>
        <v>141939625</v>
      </c>
      <c r="H356" s="51"/>
      <c r="I356" s="15"/>
      <c r="J356" s="15"/>
      <c r="K356" s="15"/>
      <c r="L356" s="15"/>
      <c r="M356" s="15"/>
      <c r="N356" s="15"/>
      <c r="O356" s="15"/>
      <c r="P356" s="15"/>
    </row>
    <row r="357" spans="1:16" s="5" customFormat="1" ht="31.5">
      <c r="A357" s="24" t="s">
        <v>363</v>
      </c>
      <c r="B357" s="9" t="s">
        <v>204</v>
      </c>
      <c r="C357" s="9" t="s">
        <v>20</v>
      </c>
      <c r="D357" s="9" t="s">
        <v>152</v>
      </c>
      <c r="E357" s="39">
        <f>SUM(E358,E365)</f>
        <v>143989625</v>
      </c>
      <c r="F357" s="39">
        <f>SUM(F358,F365)</f>
        <v>-2500000</v>
      </c>
      <c r="G357" s="39">
        <f t="shared" si="21"/>
        <v>141489625</v>
      </c>
      <c r="H357" s="51"/>
      <c r="I357" s="15"/>
      <c r="J357" s="15"/>
      <c r="K357" s="15"/>
      <c r="L357" s="15"/>
      <c r="M357" s="15"/>
      <c r="N357" s="15"/>
      <c r="O357" s="15"/>
      <c r="P357" s="15"/>
    </row>
    <row r="358" spans="1:16" s="5" customFormat="1" ht="31.5">
      <c r="A358" s="24" t="s">
        <v>364</v>
      </c>
      <c r="B358" s="9" t="s">
        <v>204</v>
      </c>
      <c r="C358" s="9" t="s">
        <v>287</v>
      </c>
      <c r="D358" s="9" t="s">
        <v>152</v>
      </c>
      <c r="E358" s="39">
        <f>SUM(E359,E361,E363)</f>
        <v>143758625</v>
      </c>
      <c r="F358" s="39">
        <f>SUM(F359,F361,F363)</f>
        <v>-2500000</v>
      </c>
      <c r="G358" s="39">
        <f t="shared" si="21"/>
        <v>141258625</v>
      </c>
      <c r="H358" s="51"/>
      <c r="I358" s="15"/>
      <c r="J358" s="15"/>
      <c r="K358" s="15"/>
      <c r="L358" s="15"/>
      <c r="M358" s="15"/>
      <c r="N358" s="15"/>
      <c r="O358" s="15"/>
      <c r="P358" s="15"/>
    </row>
    <row r="359" spans="1:16" s="5" customFormat="1" ht="31.5">
      <c r="A359" s="45" t="s">
        <v>6</v>
      </c>
      <c r="B359" s="9" t="s">
        <v>204</v>
      </c>
      <c r="C359" s="9" t="s">
        <v>287</v>
      </c>
      <c r="D359" s="9" t="s">
        <v>63</v>
      </c>
      <c r="E359" s="39">
        <f>E360</f>
        <v>6170000</v>
      </c>
      <c r="F359" s="39">
        <f>F360</f>
        <v>0</v>
      </c>
      <c r="G359" s="39">
        <f t="shared" si="21"/>
        <v>6170000</v>
      </c>
      <c r="H359" s="51"/>
      <c r="I359" s="15"/>
      <c r="J359" s="15"/>
      <c r="K359" s="15"/>
      <c r="L359" s="15"/>
      <c r="M359" s="15"/>
      <c r="N359" s="15"/>
      <c r="O359" s="15"/>
      <c r="P359" s="15"/>
    </row>
    <row r="360" spans="1:16" s="5" customFormat="1" ht="47.25">
      <c r="A360" s="45" t="s">
        <v>7</v>
      </c>
      <c r="B360" s="9" t="s">
        <v>204</v>
      </c>
      <c r="C360" s="9" t="s">
        <v>287</v>
      </c>
      <c r="D360" s="9" t="s">
        <v>64</v>
      </c>
      <c r="E360" s="39">
        <v>6170000</v>
      </c>
      <c r="F360" s="39">
        <v>0</v>
      </c>
      <c r="G360" s="39">
        <f t="shared" si="21"/>
        <v>6170000</v>
      </c>
      <c r="H360" s="51"/>
      <c r="I360" s="15"/>
      <c r="J360" s="15"/>
      <c r="K360" s="15"/>
      <c r="L360" s="15"/>
      <c r="M360" s="15"/>
      <c r="N360" s="15"/>
      <c r="O360" s="15"/>
      <c r="P360" s="15"/>
    </row>
    <row r="361" spans="1:16" s="5" customFormat="1" ht="47.25">
      <c r="A361" s="21" t="s">
        <v>60</v>
      </c>
      <c r="B361" s="9" t="s">
        <v>204</v>
      </c>
      <c r="C361" s="9" t="s">
        <v>287</v>
      </c>
      <c r="D361" s="9" t="s">
        <v>88</v>
      </c>
      <c r="E361" s="39">
        <f>E362</f>
        <v>38989525</v>
      </c>
      <c r="F361" s="39">
        <f>F362</f>
        <v>0</v>
      </c>
      <c r="G361" s="39">
        <f t="shared" si="21"/>
        <v>38989525</v>
      </c>
      <c r="H361" s="51"/>
      <c r="I361" s="15"/>
      <c r="J361" s="15"/>
      <c r="K361" s="15"/>
      <c r="L361" s="15"/>
      <c r="M361" s="15"/>
      <c r="N361" s="15"/>
      <c r="O361" s="15"/>
      <c r="P361" s="15"/>
    </row>
    <row r="362" spans="1:16" s="5" customFormat="1" ht="15.75">
      <c r="A362" s="21" t="s">
        <v>87</v>
      </c>
      <c r="B362" s="9" t="s">
        <v>204</v>
      </c>
      <c r="C362" s="9" t="s">
        <v>287</v>
      </c>
      <c r="D362" s="9" t="s">
        <v>70</v>
      </c>
      <c r="E362" s="39">
        <v>38989525</v>
      </c>
      <c r="F362" s="39">
        <v>0</v>
      </c>
      <c r="G362" s="39">
        <f t="shared" si="21"/>
        <v>38989525</v>
      </c>
      <c r="H362" s="51"/>
      <c r="I362" s="15"/>
      <c r="J362" s="15"/>
      <c r="K362" s="15"/>
      <c r="L362" s="15"/>
      <c r="M362" s="15"/>
      <c r="N362" s="15"/>
      <c r="O362" s="15"/>
      <c r="P362" s="15"/>
    </row>
    <row r="363" spans="1:16" s="5" customFormat="1" ht="47.25">
      <c r="A363" s="21" t="s">
        <v>266</v>
      </c>
      <c r="B363" s="9" t="s">
        <v>204</v>
      </c>
      <c r="C363" s="9" t="s">
        <v>287</v>
      </c>
      <c r="D363" s="9" t="s">
        <v>267</v>
      </c>
      <c r="E363" s="39">
        <f>E364</f>
        <v>98599100</v>
      </c>
      <c r="F363" s="39">
        <f>F364</f>
        <v>-2500000</v>
      </c>
      <c r="G363" s="39">
        <f t="shared" si="21"/>
        <v>96099100</v>
      </c>
      <c r="H363" s="51"/>
      <c r="I363" s="15"/>
      <c r="J363" s="15"/>
      <c r="K363" s="15"/>
      <c r="L363" s="15"/>
      <c r="M363" s="15"/>
      <c r="N363" s="15"/>
      <c r="O363" s="15"/>
      <c r="P363" s="15"/>
    </row>
    <row r="364" spans="1:16" s="5" customFormat="1" ht="15.75">
      <c r="A364" s="21" t="s">
        <v>262</v>
      </c>
      <c r="B364" s="9" t="s">
        <v>204</v>
      </c>
      <c r="C364" s="9" t="s">
        <v>287</v>
      </c>
      <c r="D364" s="9" t="s">
        <v>263</v>
      </c>
      <c r="E364" s="39">
        <v>98599100</v>
      </c>
      <c r="F364" s="39">
        <v>-2500000</v>
      </c>
      <c r="G364" s="39">
        <f t="shared" si="21"/>
        <v>96099100</v>
      </c>
      <c r="H364" s="51"/>
      <c r="I364" s="15"/>
      <c r="J364" s="15"/>
      <c r="K364" s="15"/>
      <c r="L364" s="15"/>
      <c r="M364" s="15"/>
      <c r="N364" s="15"/>
      <c r="O364" s="15"/>
      <c r="P364" s="15"/>
    </row>
    <row r="365" spans="1:16" s="5" customFormat="1" ht="63">
      <c r="A365" s="21" t="s">
        <v>62</v>
      </c>
      <c r="B365" s="9" t="s">
        <v>204</v>
      </c>
      <c r="C365" s="9" t="s">
        <v>330</v>
      </c>
      <c r="D365" s="9" t="s">
        <v>152</v>
      </c>
      <c r="E365" s="39">
        <f>E366</f>
        <v>231000</v>
      </c>
      <c r="F365" s="39">
        <f>F366</f>
        <v>0</v>
      </c>
      <c r="G365" s="39">
        <f t="shared" si="21"/>
        <v>231000</v>
      </c>
      <c r="H365" s="51"/>
      <c r="I365" s="15"/>
      <c r="J365" s="15"/>
      <c r="K365" s="15"/>
      <c r="L365" s="15"/>
      <c r="M365" s="15"/>
      <c r="N365" s="15"/>
      <c r="O365" s="15"/>
      <c r="P365" s="15"/>
    </row>
    <row r="366" spans="1:16" s="5" customFormat="1" ht="31.5">
      <c r="A366" s="21" t="s">
        <v>275</v>
      </c>
      <c r="B366" s="9" t="s">
        <v>204</v>
      </c>
      <c r="C366" s="9" t="s">
        <v>330</v>
      </c>
      <c r="D366" s="9" t="s">
        <v>274</v>
      </c>
      <c r="E366" s="39">
        <f>E367</f>
        <v>231000</v>
      </c>
      <c r="F366" s="39">
        <f>F367</f>
        <v>0</v>
      </c>
      <c r="G366" s="39">
        <f t="shared" si="21"/>
        <v>231000</v>
      </c>
      <c r="H366" s="51"/>
      <c r="I366" s="15"/>
      <c r="J366" s="15"/>
      <c r="K366" s="15"/>
      <c r="L366" s="15"/>
      <c r="M366" s="15"/>
      <c r="N366" s="15"/>
      <c r="O366" s="15"/>
      <c r="P366" s="15"/>
    </row>
    <row r="367" spans="1:16" s="5" customFormat="1" ht="31.5">
      <c r="A367" s="21" t="s">
        <v>277</v>
      </c>
      <c r="B367" s="9" t="s">
        <v>204</v>
      </c>
      <c r="C367" s="9" t="s">
        <v>330</v>
      </c>
      <c r="D367" s="9" t="s">
        <v>276</v>
      </c>
      <c r="E367" s="39">
        <v>231000</v>
      </c>
      <c r="F367" s="39">
        <v>0</v>
      </c>
      <c r="G367" s="39">
        <f t="shared" si="21"/>
        <v>231000</v>
      </c>
      <c r="H367" s="51"/>
      <c r="I367" s="15"/>
      <c r="J367" s="15"/>
      <c r="K367" s="15"/>
      <c r="L367" s="15"/>
      <c r="M367" s="15"/>
      <c r="N367" s="15"/>
      <c r="O367" s="15"/>
      <c r="P367" s="15"/>
    </row>
    <row r="368" spans="1:16" s="5" customFormat="1" ht="47.25">
      <c r="A368" s="45" t="s">
        <v>355</v>
      </c>
      <c r="B368" s="9" t="s">
        <v>204</v>
      </c>
      <c r="C368" s="9" t="s">
        <v>212</v>
      </c>
      <c r="D368" s="9" t="s">
        <v>152</v>
      </c>
      <c r="E368" s="39">
        <f>E369</f>
        <v>450000</v>
      </c>
      <c r="F368" s="39">
        <f>F369</f>
        <v>0</v>
      </c>
      <c r="G368" s="39">
        <f t="shared" si="21"/>
        <v>450000</v>
      </c>
      <c r="H368" s="51"/>
      <c r="I368" s="15"/>
      <c r="J368" s="15"/>
      <c r="K368" s="15"/>
      <c r="L368" s="15"/>
      <c r="M368" s="15"/>
      <c r="N368" s="15"/>
      <c r="O368" s="15"/>
      <c r="P368" s="15"/>
    </row>
    <row r="369" spans="1:16" s="5" customFormat="1" ht="47.25">
      <c r="A369" s="21" t="s">
        <v>266</v>
      </c>
      <c r="B369" s="9" t="s">
        <v>204</v>
      </c>
      <c r="C369" s="9" t="s">
        <v>212</v>
      </c>
      <c r="D369" s="9" t="s">
        <v>267</v>
      </c>
      <c r="E369" s="39">
        <f>E370</f>
        <v>450000</v>
      </c>
      <c r="F369" s="39">
        <f>F370</f>
        <v>0</v>
      </c>
      <c r="G369" s="39">
        <f t="shared" si="21"/>
        <v>450000</v>
      </c>
      <c r="H369" s="51"/>
      <c r="I369" s="15"/>
      <c r="J369" s="15"/>
      <c r="K369" s="15"/>
      <c r="L369" s="15"/>
      <c r="M369" s="15"/>
      <c r="N369" s="15"/>
      <c r="O369" s="15"/>
      <c r="P369" s="15"/>
    </row>
    <row r="370" spans="1:16" s="5" customFormat="1" ht="15.75">
      <c r="A370" s="21" t="s">
        <v>262</v>
      </c>
      <c r="B370" s="9" t="s">
        <v>204</v>
      </c>
      <c r="C370" s="9" t="s">
        <v>212</v>
      </c>
      <c r="D370" s="9" t="s">
        <v>263</v>
      </c>
      <c r="E370" s="39">
        <v>450000</v>
      </c>
      <c r="F370" s="39">
        <v>0</v>
      </c>
      <c r="G370" s="39">
        <f t="shared" si="21"/>
        <v>450000</v>
      </c>
      <c r="H370" s="51"/>
      <c r="I370" s="15"/>
      <c r="J370" s="15"/>
      <c r="K370" s="15"/>
      <c r="L370" s="15"/>
      <c r="M370" s="15"/>
      <c r="N370" s="15"/>
      <c r="O370" s="15"/>
      <c r="P370" s="15"/>
    </row>
    <row r="371" spans="1:16" s="5" customFormat="1" ht="18" customHeight="1">
      <c r="A371" s="20" t="s">
        <v>185</v>
      </c>
      <c r="B371" s="7" t="s">
        <v>179</v>
      </c>
      <c r="C371" s="7" t="s">
        <v>153</v>
      </c>
      <c r="D371" s="7" t="s">
        <v>152</v>
      </c>
      <c r="E371" s="41">
        <f>SUM(E372,E380,E385,E389,E394,E399,E408,E430)</f>
        <v>892324124.4100001</v>
      </c>
      <c r="F371" s="41">
        <f>SUM(F372,F380,F385,F389,F394,F399,F408,F430)</f>
        <v>86573296</v>
      </c>
      <c r="G371" s="41">
        <f t="shared" si="21"/>
        <v>978897420.4100001</v>
      </c>
      <c r="H371" s="51"/>
      <c r="I371" s="15"/>
      <c r="J371" s="15"/>
      <c r="K371" s="15"/>
      <c r="L371" s="15"/>
      <c r="M371" s="15"/>
      <c r="N371" s="15"/>
      <c r="O371" s="15"/>
      <c r="P371" s="15"/>
    </row>
    <row r="372" spans="1:16" s="5" customFormat="1" ht="63">
      <c r="A372" s="21" t="s">
        <v>338</v>
      </c>
      <c r="B372" s="9" t="s">
        <v>179</v>
      </c>
      <c r="C372" s="9" t="s">
        <v>339</v>
      </c>
      <c r="D372" s="9" t="s">
        <v>152</v>
      </c>
      <c r="E372" s="39">
        <f>SUM(E373,E377)</f>
        <v>416207055</v>
      </c>
      <c r="F372" s="39">
        <f>SUM(F373,F377)</f>
        <v>81610241</v>
      </c>
      <c r="G372" s="39">
        <f t="shared" si="21"/>
        <v>497817296</v>
      </c>
      <c r="H372" s="51"/>
      <c r="I372" s="15"/>
      <c r="J372" s="15"/>
      <c r="K372" s="15"/>
      <c r="L372" s="15"/>
      <c r="M372" s="15"/>
      <c r="N372" s="15"/>
      <c r="O372" s="15"/>
      <c r="P372" s="15"/>
    </row>
    <row r="373" spans="1:16" s="5" customFormat="1" ht="217.5" customHeight="1">
      <c r="A373" s="27" t="s">
        <v>337</v>
      </c>
      <c r="B373" s="9" t="s">
        <v>179</v>
      </c>
      <c r="C373" s="9" t="s">
        <v>340</v>
      </c>
      <c r="D373" s="9" t="s">
        <v>152</v>
      </c>
      <c r="E373" s="39">
        <f>E374</f>
        <v>413631829</v>
      </c>
      <c r="F373" s="39">
        <f>F374</f>
        <v>81610241</v>
      </c>
      <c r="G373" s="39">
        <f t="shared" si="21"/>
        <v>495242070</v>
      </c>
      <c r="H373" s="51"/>
      <c r="I373" s="15"/>
      <c r="J373" s="15"/>
      <c r="K373" s="15"/>
      <c r="L373" s="15"/>
      <c r="M373" s="15"/>
      <c r="N373" s="15"/>
      <c r="O373" s="15"/>
      <c r="P373" s="15"/>
    </row>
    <row r="374" spans="1:16" s="5" customFormat="1" ht="47.25">
      <c r="A374" s="21" t="s">
        <v>266</v>
      </c>
      <c r="B374" s="9" t="s">
        <v>179</v>
      </c>
      <c r="C374" s="9" t="s">
        <v>340</v>
      </c>
      <c r="D374" s="9" t="s">
        <v>267</v>
      </c>
      <c r="E374" s="39">
        <f>SUM(E375:E376)</f>
        <v>413631829</v>
      </c>
      <c r="F374" s="39">
        <f>SUM(F375:F376)</f>
        <v>81610241</v>
      </c>
      <c r="G374" s="39">
        <f t="shared" si="21"/>
        <v>495242070</v>
      </c>
      <c r="H374" s="51"/>
      <c r="I374" s="15"/>
      <c r="J374" s="15"/>
      <c r="K374" s="15"/>
      <c r="L374" s="15"/>
      <c r="M374" s="15"/>
      <c r="N374" s="15"/>
      <c r="O374" s="15"/>
      <c r="P374" s="15"/>
    </row>
    <row r="375" spans="1:16" s="5" customFormat="1" ht="15.75">
      <c r="A375" s="21" t="s">
        <v>262</v>
      </c>
      <c r="B375" s="9" t="s">
        <v>179</v>
      </c>
      <c r="C375" s="9" t="s">
        <v>340</v>
      </c>
      <c r="D375" s="9" t="s">
        <v>263</v>
      </c>
      <c r="E375" s="39">
        <v>395086556</v>
      </c>
      <c r="F375" s="39">
        <v>60890475</v>
      </c>
      <c r="G375" s="39">
        <f t="shared" si="21"/>
        <v>455977031</v>
      </c>
      <c r="H375" s="51"/>
      <c r="I375" s="15"/>
      <c r="J375" s="15"/>
      <c r="K375" s="15"/>
      <c r="L375" s="15"/>
      <c r="M375" s="15"/>
      <c r="N375" s="15"/>
      <c r="O375" s="15"/>
      <c r="P375" s="15"/>
    </row>
    <row r="376" spans="1:16" s="5" customFormat="1" ht="47.25">
      <c r="A376" s="24" t="s">
        <v>335</v>
      </c>
      <c r="B376" s="9" t="s">
        <v>179</v>
      </c>
      <c r="C376" s="9" t="s">
        <v>340</v>
      </c>
      <c r="D376" s="9" t="s">
        <v>219</v>
      </c>
      <c r="E376" s="39">
        <v>18545273</v>
      </c>
      <c r="F376" s="39">
        <v>20719766</v>
      </c>
      <c r="G376" s="39">
        <f t="shared" si="21"/>
        <v>39265039</v>
      </c>
      <c r="H376" s="51"/>
      <c r="I376" s="15"/>
      <c r="J376" s="15"/>
      <c r="K376" s="15"/>
      <c r="L376" s="15"/>
      <c r="M376" s="15"/>
      <c r="N376" s="15"/>
      <c r="O376" s="15"/>
      <c r="P376" s="15"/>
    </row>
    <row r="377" spans="1:16" s="5" customFormat="1" ht="47.25">
      <c r="A377" s="24" t="s">
        <v>371</v>
      </c>
      <c r="B377" s="9" t="s">
        <v>179</v>
      </c>
      <c r="C377" s="9" t="s">
        <v>372</v>
      </c>
      <c r="D377" s="9" t="s">
        <v>152</v>
      </c>
      <c r="E377" s="39">
        <f>E378</f>
        <v>2575226</v>
      </c>
      <c r="F377" s="39">
        <f>F378</f>
        <v>0</v>
      </c>
      <c r="G377" s="39">
        <f t="shared" si="21"/>
        <v>2575226</v>
      </c>
      <c r="H377" s="51"/>
      <c r="I377" s="15"/>
      <c r="J377" s="15"/>
      <c r="K377" s="15"/>
      <c r="L377" s="15"/>
      <c r="M377" s="15"/>
      <c r="N377" s="15"/>
      <c r="O377" s="15"/>
      <c r="P377" s="15"/>
    </row>
    <row r="378" spans="1:16" s="5" customFormat="1" ht="47.25">
      <c r="A378" s="21" t="s">
        <v>266</v>
      </c>
      <c r="B378" s="9" t="s">
        <v>179</v>
      </c>
      <c r="C378" s="9" t="s">
        <v>372</v>
      </c>
      <c r="D378" s="9" t="s">
        <v>267</v>
      </c>
      <c r="E378" s="39">
        <f>E379</f>
        <v>2575226</v>
      </c>
      <c r="F378" s="39">
        <f>F379</f>
        <v>0</v>
      </c>
      <c r="G378" s="39">
        <f t="shared" si="21"/>
        <v>2575226</v>
      </c>
      <c r="H378" s="51"/>
      <c r="I378" s="15"/>
      <c r="J378" s="15"/>
      <c r="K378" s="15"/>
      <c r="L378" s="15"/>
      <c r="M378" s="15"/>
      <c r="N378" s="15"/>
      <c r="O378" s="15"/>
      <c r="P378" s="15"/>
    </row>
    <row r="379" spans="1:16" s="5" customFormat="1" ht="15.75">
      <c r="A379" s="21" t="s">
        <v>262</v>
      </c>
      <c r="B379" s="9" t="s">
        <v>179</v>
      </c>
      <c r="C379" s="9" t="s">
        <v>372</v>
      </c>
      <c r="D379" s="9" t="s">
        <v>263</v>
      </c>
      <c r="E379" s="39">
        <v>2575226</v>
      </c>
      <c r="F379" s="39">
        <v>0</v>
      </c>
      <c r="G379" s="39">
        <f t="shared" si="21"/>
        <v>2575226</v>
      </c>
      <c r="H379" s="51"/>
      <c r="I379" s="15"/>
      <c r="J379" s="15"/>
      <c r="K379" s="15"/>
      <c r="L379" s="15"/>
      <c r="M379" s="15"/>
      <c r="N379" s="15"/>
      <c r="O379" s="15"/>
      <c r="P379" s="15"/>
    </row>
    <row r="380" spans="1:16" s="5" customFormat="1" ht="31.5">
      <c r="A380" s="21" t="s">
        <v>426</v>
      </c>
      <c r="B380" s="9" t="s">
        <v>179</v>
      </c>
      <c r="C380" s="9" t="s">
        <v>428</v>
      </c>
      <c r="D380" s="9" t="s">
        <v>152</v>
      </c>
      <c r="E380" s="39">
        <f>E381</f>
        <v>6975980</v>
      </c>
      <c r="F380" s="39">
        <f>F381</f>
        <v>0</v>
      </c>
      <c r="G380" s="39">
        <f t="shared" si="21"/>
        <v>6975980</v>
      </c>
      <c r="H380" s="51"/>
      <c r="I380" s="15"/>
      <c r="J380" s="15"/>
      <c r="K380" s="15"/>
      <c r="L380" s="15"/>
      <c r="M380" s="15"/>
      <c r="N380" s="15"/>
      <c r="O380" s="15"/>
      <c r="P380" s="15"/>
    </row>
    <row r="381" spans="1:16" s="5" customFormat="1" ht="31.5">
      <c r="A381" s="21" t="s">
        <v>427</v>
      </c>
      <c r="B381" s="9" t="s">
        <v>179</v>
      </c>
      <c r="C381" s="9" t="s">
        <v>429</v>
      </c>
      <c r="D381" s="9" t="s">
        <v>152</v>
      </c>
      <c r="E381" s="39">
        <f>E382</f>
        <v>6975980</v>
      </c>
      <c r="F381" s="39">
        <f>F382</f>
        <v>0</v>
      </c>
      <c r="G381" s="39">
        <f t="shared" si="21"/>
        <v>6975980</v>
      </c>
      <c r="H381" s="51"/>
      <c r="I381" s="15"/>
      <c r="J381" s="15"/>
      <c r="K381" s="15"/>
      <c r="L381" s="15"/>
      <c r="M381" s="15"/>
      <c r="N381" s="15"/>
      <c r="O381" s="15"/>
      <c r="P381" s="15"/>
    </row>
    <row r="382" spans="1:16" s="5" customFormat="1" ht="47.25">
      <c r="A382" s="21" t="s">
        <v>266</v>
      </c>
      <c r="B382" s="9" t="s">
        <v>179</v>
      </c>
      <c r="C382" s="9" t="s">
        <v>429</v>
      </c>
      <c r="D382" s="9" t="s">
        <v>267</v>
      </c>
      <c r="E382" s="39">
        <f>SUM(E383:E384)</f>
        <v>6975980</v>
      </c>
      <c r="F382" s="39">
        <f>SUM(F383:F384)</f>
        <v>0</v>
      </c>
      <c r="G382" s="39">
        <f t="shared" si="21"/>
        <v>6975980</v>
      </c>
      <c r="H382" s="51"/>
      <c r="I382" s="15"/>
      <c r="J382" s="15"/>
      <c r="K382" s="15"/>
      <c r="L382" s="15"/>
      <c r="M382" s="15"/>
      <c r="N382" s="15"/>
      <c r="O382" s="15"/>
      <c r="P382" s="15"/>
    </row>
    <row r="383" spans="1:16" s="5" customFormat="1" ht="15.75">
      <c r="A383" s="21" t="s">
        <v>262</v>
      </c>
      <c r="B383" s="9" t="s">
        <v>179</v>
      </c>
      <c r="C383" s="9" t="s">
        <v>429</v>
      </c>
      <c r="D383" s="9" t="s">
        <v>263</v>
      </c>
      <c r="E383" s="39">
        <v>6672028</v>
      </c>
      <c r="F383" s="39">
        <v>0</v>
      </c>
      <c r="G383" s="39">
        <f t="shared" si="21"/>
        <v>6672028</v>
      </c>
      <c r="H383" s="51"/>
      <c r="I383" s="15"/>
      <c r="J383" s="15"/>
      <c r="K383" s="15"/>
      <c r="L383" s="15"/>
      <c r="M383" s="15"/>
      <c r="N383" s="15"/>
      <c r="O383" s="15"/>
      <c r="P383" s="15"/>
    </row>
    <row r="384" spans="1:16" s="5" customFormat="1" ht="47.25">
      <c r="A384" s="24" t="s">
        <v>335</v>
      </c>
      <c r="B384" s="9" t="s">
        <v>179</v>
      </c>
      <c r="C384" s="9" t="s">
        <v>429</v>
      </c>
      <c r="D384" s="9" t="s">
        <v>219</v>
      </c>
      <c r="E384" s="39">
        <v>303952</v>
      </c>
      <c r="F384" s="39">
        <v>0</v>
      </c>
      <c r="G384" s="39">
        <f t="shared" si="21"/>
        <v>303952</v>
      </c>
      <c r="H384" s="51"/>
      <c r="I384" s="15"/>
      <c r="J384" s="15"/>
      <c r="K384" s="15"/>
      <c r="L384" s="15"/>
      <c r="M384" s="15"/>
      <c r="N384" s="15"/>
      <c r="O384" s="15"/>
      <c r="P384" s="15"/>
    </row>
    <row r="385" spans="1:16" s="5" customFormat="1" ht="94.5">
      <c r="A385" s="24" t="s">
        <v>515</v>
      </c>
      <c r="B385" s="9" t="s">
        <v>179</v>
      </c>
      <c r="C385" s="9" t="s">
        <v>517</v>
      </c>
      <c r="D385" s="9" t="s">
        <v>152</v>
      </c>
      <c r="E385" s="39">
        <f aca="true" t="shared" si="28" ref="E385:F387">E386</f>
        <v>0</v>
      </c>
      <c r="F385" s="39">
        <f t="shared" si="28"/>
        <v>2844700</v>
      </c>
      <c r="G385" s="39">
        <f t="shared" si="21"/>
        <v>2844700</v>
      </c>
      <c r="H385" s="51"/>
      <c r="I385" s="15"/>
      <c r="J385" s="15"/>
      <c r="K385" s="15"/>
      <c r="L385" s="15"/>
      <c r="M385" s="15"/>
      <c r="N385" s="15"/>
      <c r="O385" s="15"/>
      <c r="P385" s="15"/>
    </row>
    <row r="386" spans="1:16" s="5" customFormat="1" ht="110.25">
      <c r="A386" s="24" t="s">
        <v>516</v>
      </c>
      <c r="B386" s="9" t="s">
        <v>179</v>
      </c>
      <c r="C386" s="9" t="s">
        <v>518</v>
      </c>
      <c r="D386" s="9" t="s">
        <v>152</v>
      </c>
      <c r="E386" s="39">
        <f t="shared" si="28"/>
        <v>0</v>
      </c>
      <c r="F386" s="39">
        <f t="shared" si="28"/>
        <v>2844700</v>
      </c>
      <c r="G386" s="39">
        <f t="shared" si="21"/>
        <v>2844700</v>
      </c>
      <c r="H386" s="51"/>
      <c r="I386" s="15"/>
      <c r="J386" s="15"/>
      <c r="K386" s="15"/>
      <c r="L386" s="15"/>
      <c r="M386" s="15"/>
      <c r="N386" s="15"/>
      <c r="O386" s="15"/>
      <c r="P386" s="15"/>
    </row>
    <row r="387" spans="1:16" s="5" customFormat="1" ht="47.25">
      <c r="A387" s="21" t="s">
        <v>266</v>
      </c>
      <c r="B387" s="9" t="s">
        <v>179</v>
      </c>
      <c r="C387" s="9" t="s">
        <v>518</v>
      </c>
      <c r="D387" s="9" t="s">
        <v>267</v>
      </c>
      <c r="E387" s="39">
        <f t="shared" si="28"/>
        <v>0</v>
      </c>
      <c r="F387" s="39">
        <f t="shared" si="28"/>
        <v>2844700</v>
      </c>
      <c r="G387" s="39">
        <f t="shared" si="21"/>
        <v>2844700</v>
      </c>
      <c r="H387" s="51"/>
      <c r="I387" s="15"/>
      <c r="J387" s="15"/>
      <c r="K387" s="15"/>
      <c r="L387" s="15"/>
      <c r="M387" s="15"/>
      <c r="N387" s="15"/>
      <c r="O387" s="15"/>
      <c r="P387" s="15"/>
    </row>
    <row r="388" spans="1:16" s="5" customFormat="1" ht="15.75">
      <c r="A388" s="21" t="s">
        <v>262</v>
      </c>
      <c r="B388" s="9" t="s">
        <v>179</v>
      </c>
      <c r="C388" s="9" t="s">
        <v>518</v>
      </c>
      <c r="D388" s="9" t="s">
        <v>263</v>
      </c>
      <c r="E388" s="39"/>
      <c r="F388" s="39">
        <v>2844700</v>
      </c>
      <c r="G388" s="39">
        <f t="shared" si="21"/>
        <v>2844700</v>
      </c>
      <c r="H388" s="51"/>
      <c r="I388" s="15"/>
      <c r="J388" s="15"/>
      <c r="K388" s="15"/>
      <c r="L388" s="15"/>
      <c r="M388" s="15"/>
      <c r="N388" s="15"/>
      <c r="O388" s="15"/>
      <c r="P388" s="15"/>
    </row>
    <row r="389" spans="1:16" s="5" customFormat="1" ht="78.75">
      <c r="A389" s="21" t="s">
        <v>499</v>
      </c>
      <c r="B389" s="9" t="s">
        <v>179</v>
      </c>
      <c r="C389" s="9" t="s">
        <v>503</v>
      </c>
      <c r="D389" s="9" t="s">
        <v>152</v>
      </c>
      <c r="E389" s="39">
        <f>E390</f>
        <v>0</v>
      </c>
      <c r="F389" s="39">
        <f>F390</f>
        <v>508405</v>
      </c>
      <c r="G389" s="39">
        <f t="shared" si="21"/>
        <v>508405</v>
      </c>
      <c r="H389" s="51"/>
      <c r="I389" s="15"/>
      <c r="J389" s="15"/>
      <c r="K389" s="15"/>
      <c r="L389" s="15"/>
      <c r="M389" s="15"/>
      <c r="N389" s="15"/>
      <c r="O389" s="15"/>
      <c r="P389" s="15"/>
    </row>
    <row r="390" spans="1:16" s="5" customFormat="1" ht="47.25">
      <c r="A390" s="21" t="s">
        <v>500</v>
      </c>
      <c r="B390" s="9" t="s">
        <v>179</v>
      </c>
      <c r="C390" s="9" t="s">
        <v>504</v>
      </c>
      <c r="D390" s="9" t="s">
        <v>152</v>
      </c>
      <c r="E390" s="39">
        <f>E391</f>
        <v>0</v>
      </c>
      <c r="F390" s="39">
        <f>F391</f>
        <v>508405</v>
      </c>
      <c r="G390" s="39">
        <f t="shared" si="21"/>
        <v>508405</v>
      </c>
      <c r="H390" s="51"/>
      <c r="I390" s="15"/>
      <c r="J390" s="15"/>
      <c r="K390" s="15"/>
      <c r="L390" s="15"/>
      <c r="M390" s="15"/>
      <c r="N390" s="15"/>
      <c r="O390" s="15"/>
      <c r="P390" s="15"/>
    </row>
    <row r="391" spans="1:16" s="5" customFormat="1" ht="47.25">
      <c r="A391" s="21" t="s">
        <v>266</v>
      </c>
      <c r="B391" s="9" t="s">
        <v>179</v>
      </c>
      <c r="C391" s="9" t="s">
        <v>504</v>
      </c>
      <c r="D391" s="9" t="s">
        <v>267</v>
      </c>
      <c r="E391" s="39">
        <f>SUM(E392:E393)</f>
        <v>0</v>
      </c>
      <c r="F391" s="39">
        <f>SUM(F392:F393)</f>
        <v>508405</v>
      </c>
      <c r="G391" s="39">
        <f t="shared" si="21"/>
        <v>508405</v>
      </c>
      <c r="H391" s="51"/>
      <c r="I391" s="15"/>
      <c r="J391" s="15"/>
      <c r="K391" s="15"/>
      <c r="L391" s="15"/>
      <c r="M391" s="15"/>
      <c r="N391" s="15"/>
      <c r="O391" s="15"/>
      <c r="P391" s="15"/>
    </row>
    <row r="392" spans="1:16" s="5" customFormat="1" ht="15.75">
      <c r="A392" s="21" t="s">
        <v>262</v>
      </c>
      <c r="B392" s="9" t="s">
        <v>179</v>
      </c>
      <c r="C392" s="9" t="s">
        <v>504</v>
      </c>
      <c r="D392" s="9" t="s">
        <v>263</v>
      </c>
      <c r="E392" s="39"/>
      <c r="F392" s="39">
        <v>270481</v>
      </c>
      <c r="G392" s="39">
        <f t="shared" si="21"/>
        <v>270481</v>
      </c>
      <c r="H392" s="51"/>
      <c r="I392" s="15"/>
      <c r="J392" s="15"/>
      <c r="K392" s="15"/>
      <c r="L392" s="15"/>
      <c r="M392" s="15"/>
      <c r="N392" s="15"/>
      <c r="O392" s="15"/>
      <c r="P392" s="15"/>
    </row>
    <row r="393" spans="1:16" s="5" customFormat="1" ht="15.75">
      <c r="A393" s="53" t="s">
        <v>264</v>
      </c>
      <c r="B393" s="9" t="s">
        <v>179</v>
      </c>
      <c r="C393" s="9" t="s">
        <v>504</v>
      </c>
      <c r="D393" s="9" t="s">
        <v>265</v>
      </c>
      <c r="E393" s="39"/>
      <c r="F393" s="39">
        <v>237924</v>
      </c>
      <c r="G393" s="39">
        <f t="shared" si="21"/>
        <v>237924</v>
      </c>
      <c r="H393" s="51"/>
      <c r="I393" s="15"/>
      <c r="J393" s="15"/>
      <c r="K393" s="15"/>
      <c r="L393" s="15"/>
      <c r="M393" s="15"/>
      <c r="N393" s="15"/>
      <c r="O393" s="15"/>
      <c r="P393" s="15"/>
    </row>
    <row r="394" spans="1:16" s="5" customFormat="1" ht="78.75">
      <c r="A394" s="53" t="s">
        <v>501</v>
      </c>
      <c r="B394" s="9" t="s">
        <v>179</v>
      </c>
      <c r="C394" s="9" t="s">
        <v>505</v>
      </c>
      <c r="D394" s="9" t="s">
        <v>152</v>
      </c>
      <c r="E394" s="39">
        <f>E395</f>
        <v>0</v>
      </c>
      <c r="F394" s="39">
        <f>F395</f>
        <v>1609950</v>
      </c>
      <c r="G394" s="39">
        <f t="shared" si="21"/>
        <v>1609950</v>
      </c>
      <c r="H394" s="51"/>
      <c r="I394" s="15"/>
      <c r="J394" s="15"/>
      <c r="K394" s="15"/>
      <c r="L394" s="15"/>
      <c r="M394" s="15"/>
      <c r="N394" s="15"/>
      <c r="O394" s="15"/>
      <c r="P394" s="15"/>
    </row>
    <row r="395" spans="1:16" s="5" customFormat="1" ht="63">
      <c r="A395" s="53" t="s">
        <v>502</v>
      </c>
      <c r="B395" s="9" t="s">
        <v>179</v>
      </c>
      <c r="C395" s="9" t="s">
        <v>506</v>
      </c>
      <c r="D395" s="9" t="s">
        <v>152</v>
      </c>
      <c r="E395" s="39">
        <f>E396</f>
        <v>0</v>
      </c>
      <c r="F395" s="39">
        <f>F396</f>
        <v>1609950</v>
      </c>
      <c r="G395" s="39">
        <f t="shared" si="21"/>
        <v>1609950</v>
      </c>
      <c r="H395" s="51"/>
      <c r="I395" s="15"/>
      <c r="J395" s="15"/>
      <c r="K395" s="15"/>
      <c r="L395" s="15"/>
      <c r="M395" s="15"/>
      <c r="N395" s="15"/>
      <c r="O395" s="15"/>
      <c r="P395" s="15"/>
    </row>
    <row r="396" spans="1:16" s="5" customFormat="1" ht="47.25">
      <c r="A396" s="21" t="s">
        <v>266</v>
      </c>
      <c r="B396" s="9" t="s">
        <v>179</v>
      </c>
      <c r="C396" s="9" t="s">
        <v>506</v>
      </c>
      <c r="D396" s="9" t="s">
        <v>267</v>
      </c>
      <c r="E396" s="39">
        <f>SUM(E397:E398)</f>
        <v>0</v>
      </c>
      <c r="F396" s="39">
        <f>SUM(F397:F398)</f>
        <v>1609950</v>
      </c>
      <c r="G396" s="39">
        <f t="shared" si="21"/>
        <v>1609950</v>
      </c>
      <c r="H396" s="51"/>
      <c r="I396" s="15"/>
      <c r="J396" s="15"/>
      <c r="K396" s="15"/>
      <c r="L396" s="15"/>
      <c r="M396" s="15"/>
      <c r="N396" s="15"/>
      <c r="O396" s="15"/>
      <c r="P396" s="15"/>
    </row>
    <row r="397" spans="1:16" s="5" customFormat="1" ht="15.75">
      <c r="A397" s="21" t="s">
        <v>262</v>
      </c>
      <c r="B397" s="9" t="s">
        <v>179</v>
      </c>
      <c r="C397" s="9" t="s">
        <v>506</v>
      </c>
      <c r="D397" s="9" t="s">
        <v>263</v>
      </c>
      <c r="E397" s="39"/>
      <c r="F397" s="39">
        <v>856524</v>
      </c>
      <c r="G397" s="39">
        <f t="shared" si="21"/>
        <v>856524</v>
      </c>
      <c r="H397" s="51"/>
      <c r="I397" s="15"/>
      <c r="J397" s="15"/>
      <c r="K397" s="15"/>
      <c r="L397" s="15"/>
      <c r="M397" s="15"/>
      <c r="N397" s="15"/>
      <c r="O397" s="15"/>
      <c r="P397" s="15"/>
    </row>
    <row r="398" spans="1:16" s="5" customFormat="1" ht="15.75">
      <c r="A398" s="53" t="s">
        <v>264</v>
      </c>
      <c r="B398" s="9" t="s">
        <v>179</v>
      </c>
      <c r="C398" s="9" t="s">
        <v>506</v>
      </c>
      <c r="D398" s="9" t="s">
        <v>265</v>
      </c>
      <c r="E398" s="39"/>
      <c r="F398" s="39">
        <v>753426</v>
      </c>
      <c r="G398" s="39">
        <f t="shared" si="21"/>
        <v>753426</v>
      </c>
      <c r="H398" s="51"/>
      <c r="I398" s="15"/>
      <c r="J398" s="15"/>
      <c r="K398" s="15"/>
      <c r="L398" s="15"/>
      <c r="M398" s="15"/>
      <c r="N398" s="15"/>
      <c r="O398" s="15"/>
      <c r="P398" s="15"/>
    </row>
    <row r="399" spans="1:16" s="5" customFormat="1" ht="47.25">
      <c r="A399" s="21" t="s">
        <v>420</v>
      </c>
      <c r="B399" s="9" t="s">
        <v>179</v>
      </c>
      <c r="C399" s="9" t="s">
        <v>422</v>
      </c>
      <c r="D399" s="9" t="s">
        <v>152</v>
      </c>
      <c r="E399" s="39">
        <f>SUM(E400,E403)</f>
        <v>5752197.41</v>
      </c>
      <c r="F399" s="39">
        <f>SUM(F400,F403)</f>
        <v>0</v>
      </c>
      <c r="G399" s="39">
        <f t="shared" si="21"/>
        <v>5752197.41</v>
      </c>
      <c r="H399" s="51"/>
      <c r="I399" s="15"/>
      <c r="J399" s="15"/>
      <c r="K399" s="15"/>
      <c r="L399" s="15"/>
      <c r="M399" s="15"/>
      <c r="N399" s="15"/>
      <c r="O399" s="15"/>
      <c r="P399" s="15"/>
    </row>
    <row r="400" spans="1:16" s="5" customFormat="1" ht="63">
      <c r="A400" s="21" t="s">
        <v>464</v>
      </c>
      <c r="B400" s="9" t="s">
        <v>179</v>
      </c>
      <c r="C400" s="9" t="s">
        <v>465</v>
      </c>
      <c r="D400" s="9" t="s">
        <v>152</v>
      </c>
      <c r="E400" s="39">
        <f>E401</f>
        <v>867539.91</v>
      </c>
      <c r="F400" s="39">
        <f>F401</f>
        <v>0</v>
      </c>
      <c r="G400" s="39">
        <f t="shared" si="21"/>
        <v>867539.91</v>
      </c>
      <c r="H400" s="51"/>
      <c r="I400" s="15"/>
      <c r="J400" s="15"/>
      <c r="K400" s="15"/>
      <c r="L400" s="15"/>
      <c r="M400" s="15"/>
      <c r="N400" s="15"/>
      <c r="O400" s="15"/>
      <c r="P400" s="15"/>
    </row>
    <row r="401" spans="1:16" s="5" customFormat="1" ht="47.25">
      <c r="A401" s="21" t="s">
        <v>266</v>
      </c>
      <c r="B401" s="9" t="s">
        <v>179</v>
      </c>
      <c r="C401" s="9" t="s">
        <v>465</v>
      </c>
      <c r="D401" s="9" t="s">
        <v>267</v>
      </c>
      <c r="E401" s="39">
        <f>E402</f>
        <v>867539.91</v>
      </c>
      <c r="F401" s="39">
        <f>F402</f>
        <v>0</v>
      </c>
      <c r="G401" s="39">
        <f t="shared" si="21"/>
        <v>867539.91</v>
      </c>
      <c r="H401" s="51"/>
      <c r="I401" s="15"/>
      <c r="J401" s="15"/>
      <c r="K401" s="15"/>
      <c r="L401" s="15"/>
      <c r="M401" s="15"/>
      <c r="N401" s="15"/>
      <c r="O401" s="15"/>
      <c r="P401" s="15"/>
    </row>
    <row r="402" spans="1:16" s="5" customFormat="1" ht="15.75">
      <c r="A402" s="21" t="s">
        <v>262</v>
      </c>
      <c r="B402" s="9" t="s">
        <v>179</v>
      </c>
      <c r="C402" s="9" t="s">
        <v>465</v>
      </c>
      <c r="D402" s="9" t="s">
        <v>263</v>
      </c>
      <c r="E402" s="39">
        <v>867539.91</v>
      </c>
      <c r="F402" s="39">
        <v>0</v>
      </c>
      <c r="G402" s="39">
        <f t="shared" si="21"/>
        <v>867539.91</v>
      </c>
      <c r="H402" s="51"/>
      <c r="I402" s="15"/>
      <c r="J402" s="15"/>
      <c r="K402" s="15"/>
      <c r="L402" s="15"/>
      <c r="M402" s="15"/>
      <c r="N402" s="15"/>
      <c r="O402" s="15"/>
      <c r="P402" s="15"/>
    </row>
    <row r="403" spans="1:16" s="5" customFormat="1" ht="47.25">
      <c r="A403" s="21" t="s">
        <v>424</v>
      </c>
      <c r="B403" s="9" t="s">
        <v>179</v>
      </c>
      <c r="C403" s="9" t="s">
        <v>425</v>
      </c>
      <c r="D403" s="9" t="s">
        <v>152</v>
      </c>
      <c r="E403" s="39">
        <f>SUM(E404,E406)</f>
        <v>4884657.5</v>
      </c>
      <c r="F403" s="39">
        <f>SUM(F404,F406)</f>
        <v>0</v>
      </c>
      <c r="G403" s="39">
        <f t="shared" si="21"/>
        <v>4884657.5</v>
      </c>
      <c r="H403" s="51"/>
      <c r="I403" s="15"/>
      <c r="J403" s="15"/>
      <c r="K403" s="15"/>
      <c r="L403" s="15"/>
      <c r="M403" s="15"/>
      <c r="N403" s="15"/>
      <c r="O403" s="15"/>
      <c r="P403" s="15"/>
    </row>
    <row r="404" spans="1:16" s="5" customFormat="1" ht="31.5">
      <c r="A404" s="45" t="s">
        <v>6</v>
      </c>
      <c r="B404" s="9" t="s">
        <v>179</v>
      </c>
      <c r="C404" s="9" t="s">
        <v>425</v>
      </c>
      <c r="D404" s="9" t="s">
        <v>63</v>
      </c>
      <c r="E404" s="39">
        <f>E405</f>
        <v>1852336.69</v>
      </c>
      <c r="F404" s="39">
        <f>F405</f>
        <v>0</v>
      </c>
      <c r="G404" s="39">
        <f t="shared" si="21"/>
        <v>1852336.69</v>
      </c>
      <c r="H404" s="51"/>
      <c r="I404" s="15"/>
      <c r="J404" s="15"/>
      <c r="K404" s="15"/>
      <c r="L404" s="15"/>
      <c r="M404" s="15"/>
      <c r="N404" s="15"/>
      <c r="O404" s="15"/>
      <c r="P404" s="15"/>
    </row>
    <row r="405" spans="1:16" s="5" customFormat="1" ht="47.25">
      <c r="A405" s="45" t="s">
        <v>7</v>
      </c>
      <c r="B405" s="9" t="s">
        <v>179</v>
      </c>
      <c r="C405" s="9" t="s">
        <v>425</v>
      </c>
      <c r="D405" s="9" t="s">
        <v>64</v>
      </c>
      <c r="E405" s="39">
        <v>1852336.69</v>
      </c>
      <c r="F405" s="39">
        <v>0</v>
      </c>
      <c r="G405" s="39">
        <f t="shared" si="21"/>
        <v>1852336.69</v>
      </c>
      <c r="H405" s="51"/>
      <c r="I405" s="15"/>
      <c r="J405" s="15"/>
      <c r="K405" s="15"/>
      <c r="L405" s="15"/>
      <c r="M405" s="15"/>
      <c r="N405" s="15"/>
      <c r="O405" s="15"/>
      <c r="P405" s="15"/>
    </row>
    <row r="406" spans="1:16" s="5" customFormat="1" ht="47.25">
      <c r="A406" s="21" t="s">
        <v>266</v>
      </c>
      <c r="B406" s="9" t="s">
        <v>179</v>
      </c>
      <c r="C406" s="9" t="s">
        <v>425</v>
      </c>
      <c r="D406" s="9" t="s">
        <v>267</v>
      </c>
      <c r="E406" s="39">
        <f>E407</f>
        <v>3032320.81</v>
      </c>
      <c r="F406" s="39">
        <f>F407</f>
        <v>0</v>
      </c>
      <c r="G406" s="39">
        <f t="shared" si="21"/>
        <v>3032320.81</v>
      </c>
      <c r="H406" s="51"/>
      <c r="I406" s="15"/>
      <c r="J406" s="15"/>
      <c r="K406" s="15"/>
      <c r="L406" s="15"/>
      <c r="M406" s="15"/>
      <c r="N406" s="15"/>
      <c r="O406" s="15"/>
      <c r="P406" s="15"/>
    </row>
    <row r="407" spans="1:16" s="5" customFormat="1" ht="15.75">
      <c r="A407" s="21" t="s">
        <v>262</v>
      </c>
      <c r="B407" s="9" t="s">
        <v>179</v>
      </c>
      <c r="C407" s="9" t="s">
        <v>425</v>
      </c>
      <c r="D407" s="9" t="s">
        <v>263</v>
      </c>
      <c r="E407" s="39">
        <v>3032320.81</v>
      </c>
      <c r="F407" s="39">
        <v>0</v>
      </c>
      <c r="G407" s="39">
        <f t="shared" si="21"/>
        <v>3032320.81</v>
      </c>
      <c r="H407" s="51"/>
      <c r="I407" s="15"/>
      <c r="J407" s="15"/>
      <c r="K407" s="15"/>
      <c r="L407" s="15"/>
      <c r="M407" s="15"/>
      <c r="N407" s="15"/>
      <c r="O407" s="15"/>
      <c r="P407" s="15"/>
    </row>
    <row r="408" spans="1:16" s="5" customFormat="1" ht="15.75">
      <c r="A408" s="21" t="s">
        <v>393</v>
      </c>
      <c r="B408" s="9" t="s">
        <v>179</v>
      </c>
      <c r="C408" s="9" t="s">
        <v>100</v>
      </c>
      <c r="D408" s="9" t="s">
        <v>152</v>
      </c>
      <c r="E408" s="39">
        <f>SUM(E409,E413,E426)</f>
        <v>337593231</v>
      </c>
      <c r="F408" s="39">
        <f>SUM(F409,F413,F426)</f>
        <v>0</v>
      </c>
      <c r="G408" s="39">
        <f t="shared" si="21"/>
        <v>337593231</v>
      </c>
      <c r="H408" s="51"/>
      <c r="I408" s="15"/>
      <c r="J408" s="15"/>
      <c r="K408" s="15"/>
      <c r="L408" s="15"/>
      <c r="M408" s="15"/>
      <c r="N408" s="15"/>
      <c r="O408" s="15"/>
      <c r="P408" s="15"/>
    </row>
    <row r="409" spans="1:16" s="5" customFormat="1" ht="32.25" customHeight="1">
      <c r="A409" s="21" t="s">
        <v>365</v>
      </c>
      <c r="B409" s="9" t="s">
        <v>179</v>
      </c>
      <c r="C409" s="9" t="s">
        <v>17</v>
      </c>
      <c r="D409" s="9" t="s">
        <v>152</v>
      </c>
      <c r="E409" s="39">
        <f>E410</f>
        <v>78429700</v>
      </c>
      <c r="F409" s="39">
        <f>F410</f>
        <v>0</v>
      </c>
      <c r="G409" s="39">
        <f t="shared" si="21"/>
        <v>78429700</v>
      </c>
      <c r="H409" s="51"/>
      <c r="I409" s="15"/>
      <c r="J409" s="15"/>
      <c r="K409" s="15"/>
      <c r="L409" s="15"/>
      <c r="M409" s="15"/>
      <c r="N409" s="15"/>
      <c r="O409" s="15"/>
      <c r="P409" s="15"/>
    </row>
    <row r="410" spans="1:16" s="5" customFormat="1" ht="47.25">
      <c r="A410" s="21" t="s">
        <v>266</v>
      </c>
      <c r="B410" s="9" t="s">
        <v>179</v>
      </c>
      <c r="C410" s="9" t="s">
        <v>17</v>
      </c>
      <c r="D410" s="9" t="s">
        <v>267</v>
      </c>
      <c r="E410" s="39">
        <f>SUM(E411:E412)</f>
        <v>78429700</v>
      </c>
      <c r="F410" s="39">
        <f>SUM(F411:F412)</f>
        <v>0</v>
      </c>
      <c r="G410" s="39">
        <f t="shared" si="21"/>
        <v>78429700</v>
      </c>
      <c r="H410" s="51"/>
      <c r="I410" s="15"/>
      <c r="J410" s="15"/>
      <c r="K410" s="15"/>
      <c r="L410" s="15"/>
      <c r="M410" s="15"/>
      <c r="N410" s="15"/>
      <c r="O410" s="15"/>
      <c r="P410" s="15"/>
    </row>
    <row r="411" spans="1:16" s="5" customFormat="1" ht="15.75">
      <c r="A411" s="21" t="s">
        <v>262</v>
      </c>
      <c r="B411" s="9" t="s">
        <v>179</v>
      </c>
      <c r="C411" s="9" t="s">
        <v>17</v>
      </c>
      <c r="D411" s="9" t="s">
        <v>263</v>
      </c>
      <c r="E411" s="39">
        <v>22000000</v>
      </c>
      <c r="F411" s="39">
        <v>0</v>
      </c>
      <c r="G411" s="39">
        <f t="shared" si="21"/>
        <v>22000000</v>
      </c>
      <c r="H411" s="51"/>
      <c r="I411" s="15"/>
      <c r="J411" s="15"/>
      <c r="K411" s="15"/>
      <c r="L411" s="15"/>
      <c r="M411" s="15"/>
      <c r="N411" s="15"/>
      <c r="O411" s="15"/>
      <c r="P411" s="15"/>
    </row>
    <row r="412" spans="1:16" s="5" customFormat="1" ht="15.75">
      <c r="A412" s="21" t="s">
        <v>264</v>
      </c>
      <c r="B412" s="9" t="s">
        <v>179</v>
      </c>
      <c r="C412" s="9" t="s">
        <v>17</v>
      </c>
      <c r="D412" s="9" t="s">
        <v>265</v>
      </c>
      <c r="E412" s="39">
        <v>56429700</v>
      </c>
      <c r="F412" s="39">
        <v>0</v>
      </c>
      <c r="G412" s="39">
        <f t="shared" si="21"/>
        <v>56429700</v>
      </c>
      <c r="H412" s="51"/>
      <c r="I412" s="15"/>
      <c r="J412" s="15"/>
      <c r="K412" s="15"/>
      <c r="L412" s="15"/>
      <c r="M412" s="15"/>
      <c r="N412" s="15"/>
      <c r="O412" s="15"/>
      <c r="P412" s="15"/>
    </row>
    <row r="413" spans="1:16" s="5" customFormat="1" ht="31.5">
      <c r="A413" s="21" t="s">
        <v>363</v>
      </c>
      <c r="B413" s="9" t="s">
        <v>179</v>
      </c>
      <c r="C413" s="9" t="s">
        <v>20</v>
      </c>
      <c r="D413" s="9" t="s">
        <v>152</v>
      </c>
      <c r="E413" s="39">
        <f>E414+E419+E423</f>
        <v>256263531</v>
      </c>
      <c r="F413" s="39">
        <f>F414+F419+F423</f>
        <v>0</v>
      </c>
      <c r="G413" s="39">
        <f t="shared" si="21"/>
        <v>256263531</v>
      </c>
      <c r="H413" s="51"/>
      <c r="I413" s="15"/>
      <c r="J413" s="15"/>
      <c r="K413" s="15"/>
      <c r="L413" s="15"/>
      <c r="M413" s="15"/>
      <c r="N413" s="15"/>
      <c r="O413" s="15"/>
      <c r="P413" s="15"/>
    </row>
    <row r="414" spans="1:16" s="5" customFormat="1" ht="31.5">
      <c r="A414" s="21" t="s">
        <v>366</v>
      </c>
      <c r="B414" s="9" t="s">
        <v>179</v>
      </c>
      <c r="C414" s="9" t="s">
        <v>288</v>
      </c>
      <c r="D414" s="9" t="s">
        <v>152</v>
      </c>
      <c r="E414" s="39">
        <f>E415+E417</f>
        <v>218800530</v>
      </c>
      <c r="F414" s="39">
        <f>F415+F417</f>
        <v>0</v>
      </c>
      <c r="G414" s="39">
        <f>SUM(E414:F414)</f>
        <v>218800530</v>
      </c>
      <c r="H414" s="51"/>
      <c r="I414" s="15"/>
      <c r="J414" s="15"/>
      <c r="K414" s="15"/>
      <c r="L414" s="15"/>
      <c r="M414" s="15"/>
      <c r="N414" s="15"/>
      <c r="O414" s="15"/>
      <c r="P414" s="15"/>
    </row>
    <row r="415" spans="1:16" s="5" customFormat="1" ht="47.25">
      <c r="A415" s="21" t="s">
        <v>60</v>
      </c>
      <c r="B415" s="9" t="s">
        <v>179</v>
      </c>
      <c r="C415" s="9" t="s">
        <v>288</v>
      </c>
      <c r="D415" s="9" t="s">
        <v>88</v>
      </c>
      <c r="E415" s="39">
        <f>E416</f>
        <v>16100000</v>
      </c>
      <c r="F415" s="39">
        <f>F416</f>
        <v>0</v>
      </c>
      <c r="G415" s="39">
        <f>SUM(E415:F415)</f>
        <v>16100000</v>
      </c>
      <c r="H415" s="51"/>
      <c r="I415" s="15"/>
      <c r="J415" s="15"/>
      <c r="K415" s="15"/>
      <c r="L415" s="15"/>
      <c r="M415" s="15"/>
      <c r="N415" s="15"/>
      <c r="O415" s="15"/>
      <c r="P415" s="15"/>
    </row>
    <row r="416" spans="1:16" s="5" customFormat="1" ht="15.75">
      <c r="A416" s="21" t="s">
        <v>87</v>
      </c>
      <c r="B416" s="9" t="s">
        <v>179</v>
      </c>
      <c r="C416" s="9" t="s">
        <v>288</v>
      </c>
      <c r="D416" s="9" t="s">
        <v>70</v>
      </c>
      <c r="E416" s="39">
        <v>16100000</v>
      </c>
      <c r="F416" s="39">
        <v>0</v>
      </c>
      <c r="G416" s="39">
        <f>SUM(E416:F416)</f>
        <v>16100000</v>
      </c>
      <c r="H416" s="51"/>
      <c r="I416" s="15"/>
      <c r="J416" s="15"/>
      <c r="K416" s="15"/>
      <c r="L416" s="15"/>
      <c r="M416" s="15"/>
      <c r="N416" s="15"/>
      <c r="O416" s="15"/>
      <c r="P416" s="15"/>
    </row>
    <row r="417" spans="1:16" s="5" customFormat="1" ht="47.25">
      <c r="A417" s="21" t="s">
        <v>266</v>
      </c>
      <c r="B417" s="9" t="s">
        <v>179</v>
      </c>
      <c r="C417" s="9" t="s">
        <v>288</v>
      </c>
      <c r="D417" s="9" t="s">
        <v>267</v>
      </c>
      <c r="E417" s="39">
        <f>E418</f>
        <v>202700530</v>
      </c>
      <c r="F417" s="39">
        <f>F418</f>
        <v>0</v>
      </c>
      <c r="G417" s="39">
        <f>SUM(E417:F417)</f>
        <v>202700530</v>
      </c>
      <c r="H417" s="51"/>
      <c r="I417" s="15"/>
      <c r="J417" s="15"/>
      <c r="K417" s="15"/>
      <c r="L417" s="15"/>
      <c r="M417" s="15"/>
      <c r="N417" s="15"/>
      <c r="O417" s="15"/>
      <c r="P417" s="15"/>
    </row>
    <row r="418" spans="1:16" s="5" customFormat="1" ht="15.75">
      <c r="A418" s="21" t="s">
        <v>262</v>
      </c>
      <c r="B418" s="9" t="s">
        <v>179</v>
      </c>
      <c r="C418" s="9" t="s">
        <v>288</v>
      </c>
      <c r="D418" s="9" t="s">
        <v>263</v>
      </c>
      <c r="E418" s="39">
        <v>202700530</v>
      </c>
      <c r="F418" s="39">
        <v>0</v>
      </c>
      <c r="G418" s="39">
        <f aca="true" t="shared" si="29" ref="G418:G505">SUM(E418:F418)</f>
        <v>202700530</v>
      </c>
      <c r="H418" s="51"/>
      <c r="I418" s="15"/>
      <c r="J418" s="15"/>
      <c r="K418" s="15"/>
      <c r="L418" s="15"/>
      <c r="M418" s="15"/>
      <c r="N418" s="15"/>
      <c r="O418" s="15"/>
      <c r="P418" s="15"/>
    </row>
    <row r="419" spans="1:16" s="5" customFormat="1" ht="78.75">
      <c r="A419" s="21" t="s">
        <v>390</v>
      </c>
      <c r="B419" s="9" t="s">
        <v>179</v>
      </c>
      <c r="C419" s="9" t="s">
        <v>336</v>
      </c>
      <c r="D419" s="9" t="s">
        <v>152</v>
      </c>
      <c r="E419" s="39">
        <f>E420</f>
        <v>36800000</v>
      </c>
      <c r="F419" s="39">
        <f>F420</f>
        <v>0</v>
      </c>
      <c r="G419" s="39">
        <f t="shared" si="29"/>
        <v>36800000</v>
      </c>
      <c r="H419" s="51"/>
      <c r="I419" s="15"/>
      <c r="J419" s="15"/>
      <c r="K419" s="15"/>
      <c r="L419" s="15"/>
      <c r="M419" s="15"/>
      <c r="N419" s="15"/>
      <c r="O419" s="15"/>
      <c r="P419" s="15"/>
    </row>
    <row r="420" spans="1:16" s="5" customFormat="1" ht="47.25">
      <c r="A420" s="21" t="s">
        <v>266</v>
      </c>
      <c r="B420" s="9" t="s">
        <v>179</v>
      </c>
      <c r="C420" s="9" t="s">
        <v>336</v>
      </c>
      <c r="D420" s="9" t="s">
        <v>267</v>
      </c>
      <c r="E420" s="39">
        <f>SUM(E421:E422)</f>
        <v>36800000</v>
      </c>
      <c r="F420" s="39">
        <f>SUM(F421:F422)</f>
        <v>0</v>
      </c>
      <c r="G420" s="39">
        <f t="shared" si="29"/>
        <v>36800000</v>
      </c>
      <c r="H420" s="51"/>
      <c r="I420" s="15"/>
      <c r="J420" s="15"/>
      <c r="K420" s="15"/>
      <c r="L420" s="15"/>
      <c r="M420" s="15"/>
      <c r="N420" s="15"/>
      <c r="O420" s="15"/>
      <c r="P420" s="15"/>
    </row>
    <row r="421" spans="1:16" s="5" customFormat="1" ht="15.75">
      <c r="A421" s="21" t="s">
        <v>262</v>
      </c>
      <c r="B421" s="9" t="s">
        <v>179</v>
      </c>
      <c r="C421" s="9" t="s">
        <v>336</v>
      </c>
      <c r="D421" s="9" t="s">
        <v>263</v>
      </c>
      <c r="E421" s="39">
        <v>35100000</v>
      </c>
      <c r="F421" s="39">
        <v>0</v>
      </c>
      <c r="G421" s="39">
        <f t="shared" si="29"/>
        <v>35100000</v>
      </c>
      <c r="H421" s="51"/>
      <c r="I421" s="15"/>
      <c r="J421" s="15"/>
      <c r="K421" s="15"/>
      <c r="L421" s="15"/>
      <c r="M421" s="15"/>
      <c r="N421" s="15"/>
      <c r="O421" s="15"/>
      <c r="P421" s="15"/>
    </row>
    <row r="422" spans="1:16" s="5" customFormat="1" ht="47.25">
      <c r="A422" s="24" t="s">
        <v>335</v>
      </c>
      <c r="B422" s="9" t="s">
        <v>179</v>
      </c>
      <c r="C422" s="9" t="s">
        <v>336</v>
      </c>
      <c r="D422" s="9" t="s">
        <v>219</v>
      </c>
      <c r="E422" s="39">
        <v>1700000</v>
      </c>
      <c r="F422" s="39">
        <v>0</v>
      </c>
      <c r="G422" s="39">
        <f t="shared" si="29"/>
        <v>1700000</v>
      </c>
      <c r="H422" s="51"/>
      <c r="I422" s="15"/>
      <c r="J422" s="15"/>
      <c r="K422" s="15"/>
      <c r="L422" s="15"/>
      <c r="M422" s="15"/>
      <c r="N422" s="15"/>
      <c r="O422" s="15"/>
      <c r="P422" s="15"/>
    </row>
    <row r="423" spans="1:16" s="5" customFormat="1" ht="63">
      <c r="A423" s="21" t="s">
        <v>62</v>
      </c>
      <c r="B423" s="9" t="s">
        <v>179</v>
      </c>
      <c r="C423" s="9" t="s">
        <v>330</v>
      </c>
      <c r="D423" s="9" t="s">
        <v>152</v>
      </c>
      <c r="E423" s="39">
        <f>SUM(E424)</f>
        <v>663001</v>
      </c>
      <c r="F423" s="39">
        <f>SUM(F424)</f>
        <v>0</v>
      </c>
      <c r="G423" s="39">
        <f t="shared" si="29"/>
        <v>663001</v>
      </c>
      <c r="H423" s="51"/>
      <c r="I423" s="15"/>
      <c r="J423" s="15"/>
      <c r="K423" s="15"/>
      <c r="L423" s="15"/>
      <c r="M423" s="15"/>
      <c r="N423" s="15"/>
      <c r="O423" s="15"/>
      <c r="P423" s="15"/>
    </row>
    <row r="424" spans="1:16" s="5" customFormat="1" ht="31.5">
      <c r="A424" s="21" t="s">
        <v>275</v>
      </c>
      <c r="B424" s="9" t="s">
        <v>179</v>
      </c>
      <c r="C424" s="9" t="s">
        <v>330</v>
      </c>
      <c r="D424" s="9" t="s">
        <v>274</v>
      </c>
      <c r="E424" s="39">
        <f>E425</f>
        <v>663001</v>
      </c>
      <c r="F424" s="39">
        <f>F425</f>
        <v>0</v>
      </c>
      <c r="G424" s="39">
        <f t="shared" si="29"/>
        <v>663001</v>
      </c>
      <c r="H424" s="51"/>
      <c r="I424" s="15"/>
      <c r="J424" s="15"/>
      <c r="K424" s="15"/>
      <c r="L424" s="15"/>
      <c r="M424" s="15"/>
      <c r="N424" s="15"/>
      <c r="O424" s="15"/>
      <c r="P424" s="15"/>
    </row>
    <row r="425" spans="1:16" s="5" customFormat="1" ht="31.5">
      <c r="A425" s="21" t="s">
        <v>277</v>
      </c>
      <c r="B425" s="9" t="s">
        <v>179</v>
      </c>
      <c r="C425" s="9" t="s">
        <v>330</v>
      </c>
      <c r="D425" s="9" t="s">
        <v>276</v>
      </c>
      <c r="E425" s="39">
        <v>663001</v>
      </c>
      <c r="F425" s="39">
        <v>0</v>
      </c>
      <c r="G425" s="39">
        <f t="shared" si="29"/>
        <v>663001</v>
      </c>
      <c r="H425" s="51"/>
      <c r="I425" s="15"/>
      <c r="J425" s="15"/>
      <c r="K425" s="15"/>
      <c r="L425" s="15"/>
      <c r="M425" s="15"/>
      <c r="N425" s="15"/>
      <c r="O425" s="15"/>
      <c r="P425" s="15"/>
    </row>
    <row r="426" spans="1:16" s="5" customFormat="1" ht="47.25">
      <c r="A426" s="45" t="s">
        <v>355</v>
      </c>
      <c r="B426" s="9" t="s">
        <v>179</v>
      </c>
      <c r="C426" s="9" t="s">
        <v>212</v>
      </c>
      <c r="D426" s="9" t="s">
        <v>152</v>
      </c>
      <c r="E426" s="39">
        <f>E427</f>
        <v>2900000</v>
      </c>
      <c r="F426" s="39">
        <f>F427</f>
        <v>0</v>
      </c>
      <c r="G426" s="39">
        <f t="shared" si="29"/>
        <v>2900000</v>
      </c>
      <c r="H426" s="51"/>
      <c r="I426" s="15"/>
      <c r="J426" s="15"/>
      <c r="K426" s="15"/>
      <c r="L426" s="15"/>
      <c r="M426" s="15"/>
      <c r="N426" s="15"/>
      <c r="O426" s="15"/>
      <c r="P426" s="15"/>
    </row>
    <row r="427" spans="1:16" s="5" customFormat="1" ht="47.25">
      <c r="A427" s="21" t="s">
        <v>266</v>
      </c>
      <c r="B427" s="9" t="s">
        <v>179</v>
      </c>
      <c r="C427" s="9" t="s">
        <v>212</v>
      </c>
      <c r="D427" s="9" t="s">
        <v>267</v>
      </c>
      <c r="E427" s="39">
        <f>SUM(E428:E429)</f>
        <v>2900000</v>
      </c>
      <c r="F427" s="39">
        <f>SUM(F428:F429)</f>
        <v>0</v>
      </c>
      <c r="G427" s="39">
        <f t="shared" si="29"/>
        <v>2900000</v>
      </c>
      <c r="H427" s="51"/>
      <c r="I427" s="15"/>
      <c r="J427" s="15"/>
      <c r="K427" s="15"/>
      <c r="L427" s="15"/>
      <c r="M427" s="15"/>
      <c r="N427" s="15"/>
      <c r="O427" s="15"/>
      <c r="P427" s="15"/>
    </row>
    <row r="428" spans="1:16" s="5" customFormat="1" ht="15.75">
      <c r="A428" s="21" t="s">
        <v>262</v>
      </c>
      <c r="B428" s="9" t="s">
        <v>179</v>
      </c>
      <c r="C428" s="9" t="s">
        <v>212</v>
      </c>
      <c r="D428" s="9" t="s">
        <v>263</v>
      </c>
      <c r="E428" s="39">
        <v>2700000</v>
      </c>
      <c r="F428" s="39">
        <v>0</v>
      </c>
      <c r="G428" s="39">
        <f t="shared" si="29"/>
        <v>2700000</v>
      </c>
      <c r="H428" s="51"/>
      <c r="I428" s="15"/>
      <c r="J428" s="15"/>
      <c r="K428" s="15"/>
      <c r="L428" s="15"/>
      <c r="M428" s="15"/>
      <c r="N428" s="15"/>
      <c r="O428" s="15"/>
      <c r="P428" s="15"/>
    </row>
    <row r="429" spans="1:16" s="5" customFormat="1" ht="15.75">
      <c r="A429" s="21" t="s">
        <v>264</v>
      </c>
      <c r="B429" s="9" t="s">
        <v>179</v>
      </c>
      <c r="C429" s="9" t="s">
        <v>212</v>
      </c>
      <c r="D429" s="9" t="s">
        <v>265</v>
      </c>
      <c r="E429" s="39">
        <v>200000</v>
      </c>
      <c r="F429" s="39">
        <v>0</v>
      </c>
      <c r="G429" s="39">
        <f t="shared" si="29"/>
        <v>200000</v>
      </c>
      <c r="H429" s="51"/>
      <c r="I429" s="15"/>
      <c r="J429" s="15"/>
      <c r="K429" s="15"/>
      <c r="L429" s="15"/>
      <c r="M429" s="15"/>
      <c r="N429" s="15"/>
      <c r="O429" s="15"/>
      <c r="P429" s="15"/>
    </row>
    <row r="430" spans="1:16" s="5" customFormat="1" ht="31.5">
      <c r="A430" s="21" t="s">
        <v>71</v>
      </c>
      <c r="B430" s="9" t="s">
        <v>179</v>
      </c>
      <c r="C430" s="9" t="s">
        <v>72</v>
      </c>
      <c r="D430" s="9" t="s">
        <v>152</v>
      </c>
      <c r="E430" s="39">
        <f>SUM(E431,E436,E438)</f>
        <v>125795661</v>
      </c>
      <c r="F430" s="39">
        <f>SUM(F431,F436,F438)</f>
        <v>0</v>
      </c>
      <c r="G430" s="39">
        <f t="shared" si="29"/>
        <v>125795661</v>
      </c>
      <c r="H430" s="51"/>
      <c r="I430" s="15"/>
      <c r="J430" s="15"/>
      <c r="K430" s="15"/>
      <c r="L430" s="15"/>
      <c r="M430" s="15"/>
      <c r="N430" s="15"/>
      <c r="O430" s="15"/>
      <c r="P430" s="15"/>
    </row>
    <row r="431" spans="1:16" s="5" customFormat="1" ht="45.75" customHeight="1">
      <c r="A431" s="21" t="s">
        <v>26</v>
      </c>
      <c r="B431" s="9" t="s">
        <v>179</v>
      </c>
      <c r="C431" s="9" t="s">
        <v>65</v>
      </c>
      <c r="D431" s="9" t="s">
        <v>152</v>
      </c>
      <c r="E431" s="39">
        <f>E432</f>
        <v>85400000</v>
      </c>
      <c r="F431" s="39">
        <f>F432</f>
        <v>0</v>
      </c>
      <c r="G431" s="39">
        <f t="shared" si="29"/>
        <v>85400000</v>
      </c>
      <c r="H431" s="51"/>
      <c r="I431" s="15"/>
      <c r="J431" s="15"/>
      <c r="K431" s="15"/>
      <c r="L431" s="15"/>
      <c r="M431" s="15"/>
      <c r="N431" s="15"/>
      <c r="O431" s="15"/>
      <c r="P431" s="15"/>
    </row>
    <row r="432" spans="1:16" s="5" customFormat="1" ht="47.25">
      <c r="A432" s="21" t="s">
        <v>266</v>
      </c>
      <c r="B432" s="9" t="s">
        <v>179</v>
      </c>
      <c r="C432" s="9" t="s">
        <v>65</v>
      </c>
      <c r="D432" s="9" t="s">
        <v>267</v>
      </c>
      <c r="E432" s="39">
        <f>E433</f>
        <v>85400000</v>
      </c>
      <c r="F432" s="39">
        <f>F433</f>
        <v>0</v>
      </c>
      <c r="G432" s="39">
        <f t="shared" si="29"/>
        <v>85400000</v>
      </c>
      <c r="H432" s="51"/>
      <c r="I432" s="15"/>
      <c r="J432" s="15"/>
      <c r="K432" s="15"/>
      <c r="L432" s="15"/>
      <c r="M432" s="15"/>
      <c r="N432" s="15"/>
      <c r="O432" s="15"/>
      <c r="P432" s="15"/>
    </row>
    <row r="433" spans="1:16" s="5" customFormat="1" ht="15.75">
      <c r="A433" s="21" t="s">
        <v>262</v>
      </c>
      <c r="B433" s="9" t="s">
        <v>179</v>
      </c>
      <c r="C433" s="9" t="s">
        <v>65</v>
      </c>
      <c r="D433" s="9" t="s">
        <v>263</v>
      </c>
      <c r="E433" s="39">
        <v>85400000</v>
      </c>
      <c r="F433" s="39">
        <v>0</v>
      </c>
      <c r="G433" s="39">
        <f t="shared" si="29"/>
        <v>85400000</v>
      </c>
      <c r="H433" s="51"/>
      <c r="I433" s="15"/>
      <c r="J433" s="15"/>
      <c r="K433" s="15"/>
      <c r="L433" s="15"/>
      <c r="M433" s="15"/>
      <c r="N433" s="15"/>
      <c r="O433" s="15"/>
      <c r="P433" s="15"/>
    </row>
    <row r="434" spans="1:16" s="5" customFormat="1" ht="47.25">
      <c r="A434" s="21" t="s">
        <v>44</v>
      </c>
      <c r="B434" s="9" t="s">
        <v>179</v>
      </c>
      <c r="C434" s="9" t="s">
        <v>66</v>
      </c>
      <c r="D434" s="9" t="s">
        <v>152</v>
      </c>
      <c r="E434" s="39">
        <f aca="true" t="shared" si="30" ref="E434:F436">E435</f>
        <v>50000</v>
      </c>
      <c r="F434" s="39">
        <f t="shared" si="30"/>
        <v>0</v>
      </c>
      <c r="G434" s="39">
        <f>SUM(E434:F434)</f>
        <v>50000</v>
      </c>
      <c r="H434" s="51"/>
      <c r="I434" s="15"/>
      <c r="J434" s="15"/>
      <c r="K434" s="15"/>
      <c r="L434" s="15"/>
      <c r="M434" s="15"/>
      <c r="N434" s="15"/>
      <c r="O434" s="15"/>
      <c r="P434" s="15"/>
    </row>
    <row r="435" spans="1:16" s="5" customFormat="1" ht="15.75">
      <c r="A435" s="21" t="s">
        <v>301</v>
      </c>
      <c r="B435" s="9" t="s">
        <v>179</v>
      </c>
      <c r="C435" s="9" t="s">
        <v>300</v>
      </c>
      <c r="D435" s="9" t="s">
        <v>152</v>
      </c>
      <c r="E435" s="39">
        <f t="shared" si="30"/>
        <v>50000</v>
      </c>
      <c r="F435" s="39">
        <f t="shared" si="30"/>
        <v>0</v>
      </c>
      <c r="G435" s="39">
        <f>SUM(E435:F435)</f>
        <v>50000</v>
      </c>
      <c r="H435" s="51"/>
      <c r="I435" s="15"/>
      <c r="J435" s="15"/>
      <c r="K435" s="15"/>
      <c r="L435" s="15"/>
      <c r="M435" s="15"/>
      <c r="N435" s="15"/>
      <c r="O435" s="15"/>
      <c r="P435" s="15"/>
    </row>
    <row r="436" spans="1:16" s="5" customFormat="1" ht="47.25">
      <c r="A436" s="21" t="s">
        <v>266</v>
      </c>
      <c r="B436" s="9" t="s">
        <v>179</v>
      </c>
      <c r="C436" s="9" t="s">
        <v>300</v>
      </c>
      <c r="D436" s="9" t="s">
        <v>267</v>
      </c>
      <c r="E436" s="39">
        <f t="shared" si="30"/>
        <v>50000</v>
      </c>
      <c r="F436" s="39">
        <f t="shared" si="30"/>
        <v>0</v>
      </c>
      <c r="G436" s="39">
        <f>SUM(E436:F436)</f>
        <v>50000</v>
      </c>
      <c r="H436" s="51"/>
      <c r="I436" s="15"/>
      <c r="J436" s="15"/>
      <c r="K436" s="15"/>
      <c r="L436" s="15"/>
      <c r="M436" s="15"/>
      <c r="N436" s="15"/>
      <c r="O436" s="15"/>
      <c r="P436" s="15"/>
    </row>
    <row r="437" spans="1:16" s="5" customFormat="1" ht="15.75">
      <c r="A437" s="21" t="s">
        <v>262</v>
      </c>
      <c r="B437" s="9" t="s">
        <v>179</v>
      </c>
      <c r="C437" s="9" t="s">
        <v>300</v>
      </c>
      <c r="D437" s="9" t="s">
        <v>263</v>
      </c>
      <c r="E437" s="39">
        <v>50000</v>
      </c>
      <c r="F437" s="39">
        <v>0</v>
      </c>
      <c r="G437" s="39">
        <f>SUM(E437:F437)</f>
        <v>50000</v>
      </c>
      <c r="H437" s="51"/>
      <c r="I437" s="15"/>
      <c r="J437" s="15"/>
      <c r="K437" s="15"/>
      <c r="L437" s="15"/>
      <c r="M437" s="15"/>
      <c r="N437" s="15"/>
      <c r="O437" s="15"/>
      <c r="P437" s="15"/>
    </row>
    <row r="438" spans="1:16" s="5" customFormat="1" ht="47.25">
      <c r="A438" s="21" t="s">
        <v>394</v>
      </c>
      <c r="B438" s="9" t="s">
        <v>179</v>
      </c>
      <c r="C438" s="9" t="s">
        <v>395</v>
      </c>
      <c r="D438" s="9" t="s">
        <v>152</v>
      </c>
      <c r="E438" s="39">
        <f>E439</f>
        <v>40345661</v>
      </c>
      <c r="F438" s="39">
        <f>F439</f>
        <v>0</v>
      </c>
      <c r="G438" s="39">
        <f t="shared" si="29"/>
        <v>40345661</v>
      </c>
      <c r="H438" s="51"/>
      <c r="I438" s="15"/>
      <c r="J438" s="15"/>
      <c r="K438" s="15"/>
      <c r="L438" s="15"/>
      <c r="M438" s="15"/>
      <c r="N438" s="15"/>
      <c r="O438" s="15"/>
      <c r="P438" s="15"/>
    </row>
    <row r="439" spans="1:16" s="5" customFormat="1" ht="47.25">
      <c r="A439" s="21" t="s">
        <v>266</v>
      </c>
      <c r="B439" s="9" t="s">
        <v>179</v>
      </c>
      <c r="C439" s="9" t="s">
        <v>395</v>
      </c>
      <c r="D439" s="9" t="s">
        <v>267</v>
      </c>
      <c r="E439" s="39">
        <f>SUM(E440:E441)</f>
        <v>40345661</v>
      </c>
      <c r="F439" s="39">
        <f>SUM(F440:F441)</f>
        <v>0</v>
      </c>
      <c r="G439" s="39">
        <f t="shared" si="29"/>
        <v>40345661</v>
      </c>
      <c r="H439" s="51"/>
      <c r="I439" s="15"/>
      <c r="J439" s="15"/>
      <c r="K439" s="15"/>
      <c r="L439" s="15"/>
      <c r="M439" s="15"/>
      <c r="N439" s="15"/>
      <c r="O439" s="15"/>
      <c r="P439" s="15"/>
    </row>
    <row r="440" spans="1:16" s="5" customFormat="1" ht="15.75">
      <c r="A440" s="21" t="s">
        <v>262</v>
      </c>
      <c r="B440" s="9" t="s">
        <v>179</v>
      </c>
      <c r="C440" s="9" t="s">
        <v>395</v>
      </c>
      <c r="D440" s="9" t="s">
        <v>263</v>
      </c>
      <c r="E440" s="39">
        <v>39245661</v>
      </c>
      <c r="F440" s="39">
        <v>0</v>
      </c>
      <c r="G440" s="39">
        <f t="shared" si="29"/>
        <v>39245661</v>
      </c>
      <c r="H440" s="51"/>
      <c r="I440" s="15"/>
      <c r="J440" s="15"/>
      <c r="K440" s="15"/>
      <c r="L440" s="15"/>
      <c r="M440" s="15"/>
      <c r="N440" s="15"/>
      <c r="O440" s="15"/>
      <c r="P440" s="15"/>
    </row>
    <row r="441" spans="1:16" s="5" customFormat="1" ht="15.75">
      <c r="A441" s="21" t="s">
        <v>264</v>
      </c>
      <c r="B441" s="9" t="s">
        <v>179</v>
      </c>
      <c r="C441" s="9" t="s">
        <v>395</v>
      </c>
      <c r="D441" s="9" t="s">
        <v>265</v>
      </c>
      <c r="E441" s="39">
        <v>1100000</v>
      </c>
      <c r="F441" s="39">
        <v>0</v>
      </c>
      <c r="G441" s="39">
        <f t="shared" si="29"/>
        <v>1100000</v>
      </c>
      <c r="H441" s="51"/>
      <c r="I441" s="15"/>
      <c r="J441" s="15"/>
      <c r="K441" s="15"/>
      <c r="L441" s="15"/>
      <c r="M441" s="15"/>
      <c r="N441" s="15"/>
      <c r="O441" s="15"/>
      <c r="P441" s="15"/>
    </row>
    <row r="442" spans="1:16" s="5" customFormat="1" ht="17.25" customHeight="1">
      <c r="A442" s="20" t="s">
        <v>186</v>
      </c>
      <c r="B442" s="7" t="s">
        <v>180</v>
      </c>
      <c r="C442" s="7" t="s">
        <v>153</v>
      </c>
      <c r="D442" s="7" t="s">
        <v>152</v>
      </c>
      <c r="E442" s="41">
        <f>SUM(E443,E447,E454,E464)</f>
        <v>23005233</v>
      </c>
      <c r="F442" s="41">
        <f>SUM(F443,F447,F454,F464)</f>
        <v>0</v>
      </c>
      <c r="G442" s="41">
        <f t="shared" si="29"/>
        <v>23005233</v>
      </c>
      <c r="H442" s="51"/>
      <c r="I442" s="15"/>
      <c r="J442" s="15"/>
      <c r="K442" s="15"/>
      <c r="L442" s="15"/>
      <c r="M442" s="15"/>
      <c r="N442" s="15"/>
      <c r="O442" s="15"/>
      <c r="P442" s="15"/>
    </row>
    <row r="443" spans="1:16" s="5" customFormat="1" ht="17.25" customHeight="1">
      <c r="A443" s="21" t="s">
        <v>90</v>
      </c>
      <c r="B443" s="9" t="s">
        <v>180</v>
      </c>
      <c r="C443" s="9" t="s">
        <v>99</v>
      </c>
      <c r="D443" s="9" t="s">
        <v>152</v>
      </c>
      <c r="E443" s="39">
        <f aca="true" t="shared" si="31" ref="E443:F445">E444</f>
        <v>0</v>
      </c>
      <c r="F443" s="39">
        <f t="shared" si="31"/>
        <v>2000000</v>
      </c>
      <c r="G443" s="39">
        <f t="shared" si="29"/>
        <v>2000000</v>
      </c>
      <c r="H443" s="51"/>
      <c r="I443" s="15"/>
      <c r="J443" s="15"/>
      <c r="K443" s="15"/>
      <c r="L443" s="15"/>
      <c r="M443" s="15"/>
      <c r="N443" s="15"/>
      <c r="O443" s="15"/>
      <c r="P443" s="15"/>
    </row>
    <row r="444" spans="1:16" s="5" customFormat="1" ht="31.5">
      <c r="A444" s="21" t="s">
        <v>519</v>
      </c>
      <c r="B444" s="9" t="s">
        <v>180</v>
      </c>
      <c r="C444" s="9" t="s">
        <v>520</v>
      </c>
      <c r="D444" s="9" t="s">
        <v>152</v>
      </c>
      <c r="E444" s="39">
        <f t="shared" si="31"/>
        <v>0</v>
      </c>
      <c r="F444" s="39">
        <f t="shared" si="31"/>
        <v>2000000</v>
      </c>
      <c r="G444" s="39">
        <f t="shared" si="29"/>
        <v>2000000</v>
      </c>
      <c r="H444" s="51"/>
      <c r="I444" s="15"/>
      <c r="J444" s="15"/>
      <c r="K444" s="15"/>
      <c r="L444" s="15"/>
      <c r="M444" s="15"/>
      <c r="N444" s="15"/>
      <c r="O444" s="15"/>
      <c r="P444" s="15"/>
    </row>
    <row r="445" spans="1:16" s="5" customFormat="1" ht="31.5">
      <c r="A445" s="45" t="s">
        <v>6</v>
      </c>
      <c r="B445" s="9" t="s">
        <v>180</v>
      </c>
      <c r="C445" s="9" t="s">
        <v>520</v>
      </c>
      <c r="D445" s="9" t="s">
        <v>63</v>
      </c>
      <c r="E445" s="39">
        <f t="shared" si="31"/>
        <v>0</v>
      </c>
      <c r="F445" s="39">
        <f t="shared" si="31"/>
        <v>2000000</v>
      </c>
      <c r="G445" s="39">
        <f t="shared" si="29"/>
        <v>2000000</v>
      </c>
      <c r="H445" s="51"/>
      <c r="I445" s="15"/>
      <c r="J445" s="15"/>
      <c r="K445" s="15"/>
      <c r="L445" s="15"/>
      <c r="M445" s="15"/>
      <c r="N445" s="15"/>
      <c r="O445" s="15"/>
      <c r="P445" s="15"/>
    </row>
    <row r="446" spans="1:16" s="5" customFormat="1" ht="47.25">
      <c r="A446" s="45" t="s">
        <v>7</v>
      </c>
      <c r="B446" s="9" t="s">
        <v>180</v>
      </c>
      <c r="C446" s="9" t="s">
        <v>520</v>
      </c>
      <c r="D446" s="9" t="s">
        <v>64</v>
      </c>
      <c r="E446" s="39"/>
      <c r="F446" s="39">
        <v>2000000</v>
      </c>
      <c r="G446" s="39">
        <f t="shared" si="29"/>
        <v>2000000</v>
      </c>
      <c r="H446" s="51"/>
      <c r="I446" s="15"/>
      <c r="J446" s="15"/>
      <c r="K446" s="15"/>
      <c r="L446" s="15"/>
      <c r="M446" s="15"/>
      <c r="N446" s="15"/>
      <c r="O446" s="15"/>
      <c r="P446" s="15"/>
    </row>
    <row r="447" spans="1:16" s="5" customFormat="1" ht="63">
      <c r="A447" s="35" t="s">
        <v>342</v>
      </c>
      <c r="B447" s="31" t="s">
        <v>180</v>
      </c>
      <c r="C447" s="61" t="s">
        <v>241</v>
      </c>
      <c r="D447" s="9" t="s">
        <v>152</v>
      </c>
      <c r="E447" s="39">
        <f>SUM(E448,E451)</f>
        <v>2462033</v>
      </c>
      <c r="F447" s="39">
        <f>SUM(F448,F451)</f>
        <v>0</v>
      </c>
      <c r="G447" s="39">
        <f t="shared" si="29"/>
        <v>2462033</v>
      </c>
      <c r="H447" s="51"/>
      <c r="I447" s="15"/>
      <c r="J447" s="15"/>
      <c r="K447" s="15"/>
      <c r="L447" s="15"/>
      <c r="M447" s="15"/>
      <c r="N447" s="15"/>
      <c r="O447" s="15"/>
      <c r="P447" s="15"/>
    </row>
    <row r="448" spans="1:16" s="5" customFormat="1" ht="15.75">
      <c r="A448" s="35" t="s">
        <v>415</v>
      </c>
      <c r="B448" s="31" t="s">
        <v>180</v>
      </c>
      <c r="C448" s="61" t="s">
        <v>414</v>
      </c>
      <c r="D448" s="9" t="s">
        <v>152</v>
      </c>
      <c r="E448" s="39">
        <f>E449</f>
        <v>1804567</v>
      </c>
      <c r="F448" s="39">
        <f>F449</f>
        <v>0</v>
      </c>
      <c r="G448" s="39">
        <f>SUM(E448:F448)</f>
        <v>1804567</v>
      </c>
      <c r="H448" s="51"/>
      <c r="I448" s="15"/>
      <c r="J448" s="15"/>
      <c r="K448" s="15"/>
      <c r="L448" s="15"/>
      <c r="M448" s="15"/>
      <c r="N448" s="15"/>
      <c r="O448" s="15"/>
      <c r="P448" s="15"/>
    </row>
    <row r="449" spans="1:16" s="5" customFormat="1" ht="31.5">
      <c r="A449" s="35" t="s">
        <v>6</v>
      </c>
      <c r="B449" s="31" t="s">
        <v>180</v>
      </c>
      <c r="C449" s="61" t="s">
        <v>414</v>
      </c>
      <c r="D449" s="9" t="s">
        <v>63</v>
      </c>
      <c r="E449" s="39">
        <f>E450</f>
        <v>1804567</v>
      </c>
      <c r="F449" s="39">
        <f>F450</f>
        <v>0</v>
      </c>
      <c r="G449" s="39">
        <f>SUM(E449:F449)</f>
        <v>1804567</v>
      </c>
      <c r="H449" s="51"/>
      <c r="I449" s="15"/>
      <c r="J449" s="15"/>
      <c r="K449" s="15"/>
      <c r="L449" s="15"/>
      <c r="M449" s="15"/>
      <c r="N449" s="15"/>
      <c r="O449" s="15"/>
      <c r="P449" s="15"/>
    </row>
    <row r="450" spans="1:16" s="5" customFormat="1" ht="47.25">
      <c r="A450" s="35" t="s">
        <v>7</v>
      </c>
      <c r="B450" s="31" t="s">
        <v>180</v>
      </c>
      <c r="C450" s="61" t="s">
        <v>414</v>
      </c>
      <c r="D450" s="9" t="s">
        <v>64</v>
      </c>
      <c r="E450" s="39">
        <v>1804567</v>
      </c>
      <c r="F450" s="39">
        <v>0</v>
      </c>
      <c r="G450" s="39">
        <f>SUM(E450:F450)</f>
        <v>1804567</v>
      </c>
      <c r="H450" s="51"/>
      <c r="I450" s="15"/>
      <c r="J450" s="15"/>
      <c r="K450" s="15"/>
      <c r="L450" s="15"/>
      <c r="M450" s="15"/>
      <c r="N450" s="15"/>
      <c r="O450" s="15"/>
      <c r="P450" s="15"/>
    </row>
    <row r="451" spans="1:16" s="5" customFormat="1" ht="31.5">
      <c r="A451" s="35" t="s">
        <v>16</v>
      </c>
      <c r="B451" s="31" t="s">
        <v>180</v>
      </c>
      <c r="C451" s="61" t="s">
        <v>343</v>
      </c>
      <c r="D451" s="9" t="s">
        <v>152</v>
      </c>
      <c r="E451" s="39">
        <f>E452</f>
        <v>657466</v>
      </c>
      <c r="F451" s="39">
        <f>F452</f>
        <v>0</v>
      </c>
      <c r="G451" s="39">
        <f t="shared" si="29"/>
        <v>657466</v>
      </c>
      <c r="H451" s="51"/>
      <c r="I451" s="15"/>
      <c r="J451" s="15"/>
      <c r="K451" s="15"/>
      <c r="L451" s="15"/>
      <c r="M451" s="15"/>
      <c r="N451" s="15"/>
      <c r="O451" s="15"/>
      <c r="P451" s="15"/>
    </row>
    <row r="452" spans="1:16" s="5" customFormat="1" ht="31.5">
      <c r="A452" s="45" t="s">
        <v>6</v>
      </c>
      <c r="B452" s="31" t="s">
        <v>180</v>
      </c>
      <c r="C452" s="61" t="s">
        <v>343</v>
      </c>
      <c r="D452" s="9" t="s">
        <v>63</v>
      </c>
      <c r="E452" s="39">
        <f>E453</f>
        <v>657466</v>
      </c>
      <c r="F452" s="39">
        <f>F453</f>
        <v>0</v>
      </c>
      <c r="G452" s="39">
        <f t="shared" si="29"/>
        <v>657466</v>
      </c>
      <c r="H452" s="51"/>
      <c r="I452" s="15"/>
      <c r="J452" s="15"/>
      <c r="K452" s="15"/>
      <c r="L452" s="15"/>
      <c r="M452" s="15"/>
      <c r="N452" s="15"/>
      <c r="O452" s="15"/>
      <c r="P452" s="15"/>
    </row>
    <row r="453" spans="1:16" s="5" customFormat="1" ht="47.25">
      <c r="A453" s="45" t="s">
        <v>7</v>
      </c>
      <c r="B453" s="31" t="s">
        <v>180</v>
      </c>
      <c r="C453" s="61" t="s">
        <v>343</v>
      </c>
      <c r="D453" s="9" t="s">
        <v>64</v>
      </c>
      <c r="E453" s="39">
        <v>657466</v>
      </c>
      <c r="F453" s="39">
        <v>0</v>
      </c>
      <c r="G453" s="39">
        <f t="shared" si="29"/>
        <v>657466</v>
      </c>
      <c r="H453" s="51"/>
      <c r="I453" s="15"/>
      <c r="J453" s="15"/>
      <c r="K453" s="15"/>
      <c r="L453" s="15"/>
      <c r="M453" s="15"/>
      <c r="N453" s="15"/>
      <c r="O453" s="15"/>
      <c r="P453" s="15"/>
    </row>
    <row r="454" spans="1:16" s="5" customFormat="1" ht="15.75">
      <c r="A454" s="21" t="s">
        <v>393</v>
      </c>
      <c r="B454" s="9" t="s">
        <v>180</v>
      </c>
      <c r="C454" s="9" t="s">
        <v>100</v>
      </c>
      <c r="D454" s="9" t="s">
        <v>152</v>
      </c>
      <c r="E454" s="39">
        <f>E455+E458</f>
        <v>10547000</v>
      </c>
      <c r="F454" s="39">
        <f>F455+F458</f>
        <v>0</v>
      </c>
      <c r="G454" s="39">
        <f t="shared" si="29"/>
        <v>10547000</v>
      </c>
      <c r="H454" s="51"/>
      <c r="I454" s="15"/>
      <c r="J454" s="15"/>
      <c r="K454" s="15"/>
      <c r="L454" s="15"/>
      <c r="M454" s="15"/>
      <c r="N454" s="15"/>
      <c r="O454" s="15"/>
      <c r="P454" s="15"/>
    </row>
    <row r="455" spans="1:7" ht="47.25">
      <c r="A455" s="21" t="s">
        <v>389</v>
      </c>
      <c r="B455" s="9" t="s">
        <v>180</v>
      </c>
      <c r="C455" s="9" t="s">
        <v>130</v>
      </c>
      <c r="D455" s="9" t="s">
        <v>152</v>
      </c>
      <c r="E455" s="39">
        <f>SUM(E456)</f>
        <v>600000</v>
      </c>
      <c r="F455" s="39">
        <f>SUM(F456)</f>
        <v>0</v>
      </c>
      <c r="G455" s="39">
        <f t="shared" si="29"/>
        <v>600000</v>
      </c>
    </row>
    <row r="456" spans="1:7" ht="47.25">
      <c r="A456" s="53" t="s">
        <v>266</v>
      </c>
      <c r="B456" s="9" t="s">
        <v>180</v>
      </c>
      <c r="C456" s="9" t="s">
        <v>130</v>
      </c>
      <c r="D456" s="9" t="s">
        <v>267</v>
      </c>
      <c r="E456" s="39">
        <f>E457</f>
        <v>600000</v>
      </c>
      <c r="F456" s="39">
        <f>F457</f>
        <v>0</v>
      </c>
      <c r="G456" s="39">
        <f>SUM(E456:F456)</f>
        <v>600000</v>
      </c>
    </row>
    <row r="457" spans="1:7" ht="15.75">
      <c r="A457" s="53" t="s">
        <v>262</v>
      </c>
      <c r="B457" s="9" t="s">
        <v>180</v>
      </c>
      <c r="C457" s="9" t="s">
        <v>130</v>
      </c>
      <c r="D457" s="9" t="s">
        <v>263</v>
      </c>
      <c r="E457" s="39">
        <v>600000</v>
      </c>
      <c r="F457" s="39">
        <v>0</v>
      </c>
      <c r="G457" s="39">
        <f>SUM(E457:F457)</f>
        <v>600000</v>
      </c>
    </row>
    <row r="458" spans="1:7" ht="31.5">
      <c r="A458" s="21" t="s">
        <v>363</v>
      </c>
      <c r="B458" s="9" t="s">
        <v>180</v>
      </c>
      <c r="C458" s="9" t="s">
        <v>20</v>
      </c>
      <c r="D458" s="9" t="s">
        <v>152</v>
      </c>
      <c r="E458" s="39">
        <f aca="true" t="shared" si="32" ref="E458:F460">E459</f>
        <v>9947000</v>
      </c>
      <c r="F458" s="39">
        <f t="shared" si="32"/>
        <v>0</v>
      </c>
      <c r="G458" s="39">
        <f t="shared" si="29"/>
        <v>9947000</v>
      </c>
    </row>
    <row r="459" spans="1:7" ht="47.25">
      <c r="A459" s="58" t="s">
        <v>388</v>
      </c>
      <c r="B459" s="9" t="s">
        <v>180</v>
      </c>
      <c r="C459" s="9" t="s">
        <v>341</v>
      </c>
      <c r="D459" s="9" t="s">
        <v>152</v>
      </c>
      <c r="E459" s="39">
        <f>E460+E462</f>
        <v>9947000</v>
      </c>
      <c r="F459" s="39">
        <f>F460+F462</f>
        <v>0</v>
      </c>
      <c r="G459" s="39">
        <f t="shared" si="29"/>
        <v>9947000</v>
      </c>
    </row>
    <row r="460" spans="1:7" ht="31.5">
      <c r="A460" s="45" t="s">
        <v>6</v>
      </c>
      <c r="B460" s="9" t="s">
        <v>180</v>
      </c>
      <c r="C460" s="9" t="s">
        <v>341</v>
      </c>
      <c r="D460" s="9" t="s">
        <v>63</v>
      </c>
      <c r="E460" s="39">
        <f t="shared" si="32"/>
        <v>5134935</v>
      </c>
      <c r="F460" s="39">
        <f t="shared" si="32"/>
        <v>0</v>
      </c>
      <c r="G460" s="39">
        <f t="shared" si="29"/>
        <v>5134935</v>
      </c>
    </row>
    <row r="461" spans="1:7" ht="47.25">
      <c r="A461" s="45" t="s">
        <v>7</v>
      </c>
      <c r="B461" s="9" t="s">
        <v>180</v>
      </c>
      <c r="C461" s="9" t="s">
        <v>341</v>
      </c>
      <c r="D461" s="9" t="s">
        <v>64</v>
      </c>
      <c r="E461" s="39">
        <v>5134935</v>
      </c>
      <c r="F461" s="39">
        <v>0</v>
      </c>
      <c r="G461" s="39">
        <f t="shared" si="29"/>
        <v>5134935</v>
      </c>
    </row>
    <row r="462" spans="1:7" ht="47.25">
      <c r="A462" s="21" t="s">
        <v>266</v>
      </c>
      <c r="B462" s="9" t="s">
        <v>180</v>
      </c>
      <c r="C462" s="9" t="s">
        <v>341</v>
      </c>
      <c r="D462" s="9" t="s">
        <v>267</v>
      </c>
      <c r="E462" s="39">
        <f>E463</f>
        <v>4812065</v>
      </c>
      <c r="F462" s="39">
        <f>F463</f>
        <v>0</v>
      </c>
      <c r="G462" s="39">
        <f t="shared" si="29"/>
        <v>4812065</v>
      </c>
    </row>
    <row r="463" spans="1:7" ht="15.75">
      <c r="A463" s="21" t="s">
        <v>262</v>
      </c>
      <c r="B463" s="9" t="s">
        <v>180</v>
      </c>
      <c r="C463" s="9" t="s">
        <v>341</v>
      </c>
      <c r="D463" s="9" t="s">
        <v>263</v>
      </c>
      <c r="E463" s="39">
        <v>4812065</v>
      </c>
      <c r="F463" s="39">
        <v>0</v>
      </c>
      <c r="G463" s="39">
        <f t="shared" si="29"/>
        <v>4812065</v>
      </c>
    </row>
    <row r="464" spans="1:7" ht="31.5">
      <c r="A464" s="21" t="s">
        <v>71</v>
      </c>
      <c r="B464" s="9" t="s">
        <v>180</v>
      </c>
      <c r="C464" s="9" t="s">
        <v>72</v>
      </c>
      <c r="D464" s="9" t="s">
        <v>152</v>
      </c>
      <c r="E464" s="39">
        <f>E465</f>
        <v>9996200</v>
      </c>
      <c r="F464" s="39">
        <f>F465</f>
        <v>-2000000</v>
      </c>
      <c r="G464" s="39">
        <f t="shared" si="29"/>
        <v>7996200</v>
      </c>
    </row>
    <row r="465" spans="1:7" ht="31.5">
      <c r="A465" s="21" t="s">
        <v>298</v>
      </c>
      <c r="B465" s="9" t="s">
        <v>180</v>
      </c>
      <c r="C465" s="9" t="s">
        <v>299</v>
      </c>
      <c r="D465" s="9" t="s">
        <v>152</v>
      </c>
      <c r="E465" s="39">
        <f>E468+E466</f>
        <v>9996200</v>
      </c>
      <c r="F465" s="39">
        <f>F468+F466</f>
        <v>-2000000</v>
      </c>
      <c r="G465" s="39">
        <f t="shared" si="29"/>
        <v>7996200</v>
      </c>
    </row>
    <row r="466" spans="1:7" ht="31.5">
      <c r="A466" s="45" t="s">
        <v>6</v>
      </c>
      <c r="B466" s="9" t="s">
        <v>180</v>
      </c>
      <c r="C466" s="9" t="s">
        <v>299</v>
      </c>
      <c r="D466" s="9" t="s">
        <v>63</v>
      </c>
      <c r="E466" s="39">
        <f>E467</f>
        <v>2000000</v>
      </c>
      <c r="F466" s="39">
        <f>F467</f>
        <v>-2000000</v>
      </c>
      <c r="G466" s="39">
        <f t="shared" si="29"/>
        <v>0</v>
      </c>
    </row>
    <row r="467" spans="1:7" ht="47.25">
      <c r="A467" s="45" t="s">
        <v>7</v>
      </c>
      <c r="B467" s="9" t="s">
        <v>180</v>
      </c>
      <c r="C467" s="9" t="s">
        <v>299</v>
      </c>
      <c r="D467" s="9" t="s">
        <v>64</v>
      </c>
      <c r="E467" s="39">
        <v>2000000</v>
      </c>
      <c r="F467" s="39">
        <v>-2000000</v>
      </c>
      <c r="G467" s="39">
        <f t="shared" si="29"/>
        <v>0</v>
      </c>
    </row>
    <row r="468" spans="1:7" ht="47.25">
      <c r="A468" s="21" t="s">
        <v>266</v>
      </c>
      <c r="B468" s="9" t="s">
        <v>180</v>
      </c>
      <c r="C468" s="9" t="s">
        <v>299</v>
      </c>
      <c r="D468" s="9" t="s">
        <v>267</v>
      </c>
      <c r="E468" s="39">
        <f>E469</f>
        <v>7996200</v>
      </c>
      <c r="F468" s="39">
        <f>F469</f>
        <v>0</v>
      </c>
      <c r="G468" s="39">
        <f t="shared" si="29"/>
        <v>7996200</v>
      </c>
    </row>
    <row r="469" spans="1:7" ht="15.75">
      <c r="A469" s="21" t="s">
        <v>262</v>
      </c>
      <c r="B469" s="9" t="s">
        <v>180</v>
      </c>
      <c r="C469" s="9" t="s">
        <v>299</v>
      </c>
      <c r="D469" s="9" t="s">
        <v>263</v>
      </c>
      <c r="E469" s="39">
        <v>7996200</v>
      </c>
      <c r="F469" s="39">
        <v>0</v>
      </c>
      <c r="G469" s="39">
        <f t="shared" si="29"/>
        <v>7996200</v>
      </c>
    </row>
    <row r="470" spans="1:7" ht="16.5" customHeight="1">
      <c r="A470" s="20" t="s">
        <v>224</v>
      </c>
      <c r="B470" s="7" t="s">
        <v>205</v>
      </c>
      <c r="C470" s="7" t="s">
        <v>153</v>
      </c>
      <c r="D470" s="7" t="s">
        <v>152</v>
      </c>
      <c r="E470" s="41">
        <f>SUM(E471,E475,E493)</f>
        <v>55862000</v>
      </c>
      <c r="F470" s="41">
        <f>SUM(F471,F475,F493)</f>
        <v>2500000</v>
      </c>
      <c r="G470" s="41">
        <f t="shared" si="29"/>
        <v>58362000</v>
      </c>
    </row>
    <row r="471" spans="1:7" ht="31.5">
      <c r="A471" s="21" t="s">
        <v>225</v>
      </c>
      <c r="B471" s="9" t="s">
        <v>205</v>
      </c>
      <c r="C471" s="9" t="s">
        <v>206</v>
      </c>
      <c r="D471" s="9" t="s">
        <v>152</v>
      </c>
      <c r="E471" s="39">
        <f>E472</f>
        <v>612000</v>
      </c>
      <c r="F471" s="39">
        <f>F472</f>
        <v>0</v>
      </c>
      <c r="G471" s="39">
        <f t="shared" si="29"/>
        <v>612000</v>
      </c>
    </row>
    <row r="472" spans="1:7" ht="47.25">
      <c r="A472" s="21" t="s">
        <v>266</v>
      </c>
      <c r="B472" s="9" t="s">
        <v>205</v>
      </c>
      <c r="C472" s="9" t="s">
        <v>206</v>
      </c>
      <c r="D472" s="9" t="s">
        <v>267</v>
      </c>
      <c r="E472" s="39">
        <f>E473</f>
        <v>612000</v>
      </c>
      <c r="F472" s="39">
        <f>F473</f>
        <v>0</v>
      </c>
      <c r="G472" s="39">
        <f t="shared" si="29"/>
        <v>612000</v>
      </c>
    </row>
    <row r="473" spans="1:7" ht="15.75">
      <c r="A473" s="21" t="s">
        <v>264</v>
      </c>
      <c r="B473" s="9" t="s">
        <v>205</v>
      </c>
      <c r="C473" s="9" t="s">
        <v>206</v>
      </c>
      <c r="D473" s="9" t="s">
        <v>265</v>
      </c>
      <c r="E473" s="39">
        <v>612000</v>
      </c>
      <c r="F473" s="39">
        <v>0</v>
      </c>
      <c r="G473" s="39">
        <f t="shared" si="29"/>
        <v>612000</v>
      </c>
    </row>
    <row r="474" spans="1:7" ht="15.75">
      <c r="A474" s="21" t="s">
        <v>393</v>
      </c>
      <c r="B474" s="9" t="s">
        <v>205</v>
      </c>
      <c r="C474" s="9" t="s">
        <v>100</v>
      </c>
      <c r="D474" s="9" t="s">
        <v>152</v>
      </c>
      <c r="E474" s="39">
        <f>E475</f>
        <v>47850000</v>
      </c>
      <c r="F474" s="39">
        <f>F475</f>
        <v>2450000</v>
      </c>
      <c r="G474" s="39">
        <f t="shared" si="29"/>
        <v>50300000</v>
      </c>
    </row>
    <row r="475" spans="1:7" ht="31.5">
      <c r="A475" s="21" t="s">
        <v>363</v>
      </c>
      <c r="B475" s="9" t="s">
        <v>205</v>
      </c>
      <c r="C475" s="9" t="s">
        <v>20</v>
      </c>
      <c r="D475" s="9" t="s">
        <v>152</v>
      </c>
      <c r="E475" s="39">
        <f>SUM(E476,E479,E486)</f>
        <v>47850000</v>
      </c>
      <c r="F475" s="39">
        <f>SUM(F476,F479,F486)</f>
        <v>2450000</v>
      </c>
      <c r="G475" s="39">
        <f t="shared" si="29"/>
        <v>50300000</v>
      </c>
    </row>
    <row r="476" spans="1:7" ht="47.25">
      <c r="A476" s="58" t="s">
        <v>388</v>
      </c>
      <c r="B476" s="9" t="s">
        <v>205</v>
      </c>
      <c r="C476" s="9" t="s">
        <v>341</v>
      </c>
      <c r="D476" s="9" t="s">
        <v>152</v>
      </c>
      <c r="E476" s="39">
        <f>E477</f>
        <v>2550000</v>
      </c>
      <c r="F476" s="39">
        <f>F477</f>
        <v>0</v>
      </c>
      <c r="G476" s="39">
        <f t="shared" si="29"/>
        <v>2550000</v>
      </c>
    </row>
    <row r="477" spans="1:7" ht="31.5">
      <c r="A477" s="45" t="s">
        <v>6</v>
      </c>
      <c r="B477" s="9" t="s">
        <v>205</v>
      </c>
      <c r="C477" s="9" t="s">
        <v>341</v>
      </c>
      <c r="D477" s="12">
        <v>200</v>
      </c>
      <c r="E477" s="39">
        <f>E478</f>
        <v>2550000</v>
      </c>
      <c r="F477" s="39">
        <f>F478</f>
        <v>0</v>
      </c>
      <c r="G477" s="39">
        <f t="shared" si="29"/>
        <v>2550000</v>
      </c>
    </row>
    <row r="478" spans="1:7" ht="47.25">
      <c r="A478" s="45" t="s">
        <v>7</v>
      </c>
      <c r="B478" s="9" t="s">
        <v>205</v>
      </c>
      <c r="C478" s="9" t="s">
        <v>341</v>
      </c>
      <c r="D478" s="12">
        <v>240</v>
      </c>
      <c r="E478" s="39">
        <v>2550000</v>
      </c>
      <c r="F478" s="39">
        <v>0</v>
      </c>
      <c r="G478" s="39">
        <f t="shared" si="29"/>
        <v>2550000</v>
      </c>
    </row>
    <row r="479" spans="1:7" ht="15.75">
      <c r="A479" s="21" t="s">
        <v>345</v>
      </c>
      <c r="B479" s="9" t="s">
        <v>205</v>
      </c>
      <c r="C479" s="9" t="s">
        <v>344</v>
      </c>
      <c r="D479" s="9" t="s">
        <v>152</v>
      </c>
      <c r="E479" s="39">
        <f>SUM(E480,E482,E484)</f>
        <v>8800000</v>
      </c>
      <c r="F479" s="39">
        <f>SUM(F480,F482,F484)</f>
        <v>0</v>
      </c>
      <c r="G479" s="39">
        <f t="shared" si="29"/>
        <v>8800000</v>
      </c>
    </row>
    <row r="480" spans="1:7" ht="78.75">
      <c r="A480" s="21" t="s">
        <v>4</v>
      </c>
      <c r="B480" s="9" t="s">
        <v>205</v>
      </c>
      <c r="C480" s="9" t="s">
        <v>344</v>
      </c>
      <c r="D480" s="9" t="s">
        <v>272</v>
      </c>
      <c r="E480" s="39">
        <f>E481</f>
        <v>8367600</v>
      </c>
      <c r="F480" s="39">
        <f>F481</f>
        <v>0</v>
      </c>
      <c r="G480" s="39">
        <f t="shared" si="29"/>
        <v>8367600</v>
      </c>
    </row>
    <row r="481" spans="1:7" ht="31.5">
      <c r="A481" s="21" t="s">
        <v>5</v>
      </c>
      <c r="B481" s="9" t="s">
        <v>205</v>
      </c>
      <c r="C481" s="9" t="s">
        <v>344</v>
      </c>
      <c r="D481" s="9" t="s">
        <v>273</v>
      </c>
      <c r="E481" s="39">
        <v>8367600</v>
      </c>
      <c r="F481" s="39">
        <v>0</v>
      </c>
      <c r="G481" s="39">
        <f t="shared" si="29"/>
        <v>8367600</v>
      </c>
    </row>
    <row r="482" spans="1:7" ht="31.5">
      <c r="A482" s="45" t="s">
        <v>6</v>
      </c>
      <c r="B482" s="9" t="s">
        <v>205</v>
      </c>
      <c r="C482" s="9" t="s">
        <v>344</v>
      </c>
      <c r="D482" s="9" t="s">
        <v>63</v>
      </c>
      <c r="E482" s="39">
        <f>E483</f>
        <v>425400</v>
      </c>
      <c r="F482" s="39">
        <f>F483</f>
        <v>0</v>
      </c>
      <c r="G482" s="39">
        <f t="shared" si="29"/>
        <v>425400</v>
      </c>
    </row>
    <row r="483" spans="1:7" ht="47.25">
      <c r="A483" s="45" t="s">
        <v>7</v>
      </c>
      <c r="B483" s="9" t="s">
        <v>205</v>
      </c>
      <c r="C483" s="9" t="s">
        <v>344</v>
      </c>
      <c r="D483" s="9" t="s">
        <v>64</v>
      </c>
      <c r="E483" s="39">
        <v>425400</v>
      </c>
      <c r="F483" s="39">
        <v>0</v>
      </c>
      <c r="G483" s="39">
        <f t="shared" si="29"/>
        <v>425400</v>
      </c>
    </row>
    <row r="484" spans="1:7" ht="15.75">
      <c r="A484" s="45" t="s">
        <v>260</v>
      </c>
      <c r="B484" s="9" t="s">
        <v>205</v>
      </c>
      <c r="C484" s="9" t="s">
        <v>344</v>
      </c>
      <c r="D484" s="9" t="s">
        <v>91</v>
      </c>
      <c r="E484" s="39">
        <f>E485</f>
        <v>7000</v>
      </c>
      <c r="F484" s="39">
        <f>F485</f>
        <v>0</v>
      </c>
      <c r="G484" s="39">
        <f>SUM(E484:F484)</f>
        <v>7000</v>
      </c>
    </row>
    <row r="485" spans="1:7" ht="15.75">
      <c r="A485" s="45" t="s">
        <v>376</v>
      </c>
      <c r="B485" s="9" t="s">
        <v>205</v>
      </c>
      <c r="C485" s="9" t="s">
        <v>344</v>
      </c>
      <c r="D485" s="9" t="s">
        <v>377</v>
      </c>
      <c r="E485" s="39">
        <v>7000</v>
      </c>
      <c r="F485" s="39">
        <v>0</v>
      </c>
      <c r="G485" s="39">
        <f>SUM(E485:F485)</f>
        <v>7000</v>
      </c>
    </row>
    <row r="486" spans="1:7" ht="31.5">
      <c r="A486" s="25" t="s">
        <v>85</v>
      </c>
      <c r="B486" s="9" t="s">
        <v>205</v>
      </c>
      <c r="C486" s="12">
        <v>7951807</v>
      </c>
      <c r="D486" s="12" t="s">
        <v>152</v>
      </c>
      <c r="E486" s="39">
        <f>SUM(E487,E489,E491)</f>
        <v>36500000</v>
      </c>
      <c r="F486" s="39">
        <f>SUM(F487,F489,F491)</f>
        <v>2450000</v>
      </c>
      <c r="G486" s="39">
        <f t="shared" si="29"/>
        <v>38950000</v>
      </c>
    </row>
    <row r="487" spans="1:7" ht="78.75">
      <c r="A487" s="21" t="s">
        <v>4</v>
      </c>
      <c r="B487" s="9" t="s">
        <v>205</v>
      </c>
      <c r="C487" s="12">
        <v>7951807</v>
      </c>
      <c r="D487" s="12">
        <v>100</v>
      </c>
      <c r="E487" s="39">
        <f>E488</f>
        <v>31678010</v>
      </c>
      <c r="F487" s="39">
        <f>F488</f>
        <v>2550000</v>
      </c>
      <c r="G487" s="39">
        <f t="shared" si="29"/>
        <v>34228010</v>
      </c>
    </row>
    <row r="488" spans="1:7" ht="31.5">
      <c r="A488" s="21" t="s">
        <v>396</v>
      </c>
      <c r="B488" s="9" t="s">
        <v>205</v>
      </c>
      <c r="C488" s="12">
        <v>7951807</v>
      </c>
      <c r="D488" s="12">
        <v>110</v>
      </c>
      <c r="E488" s="39">
        <v>31678010</v>
      </c>
      <c r="F488" s="39">
        <f>2450000+100000</f>
        <v>2550000</v>
      </c>
      <c r="G488" s="39">
        <f t="shared" si="29"/>
        <v>34228010</v>
      </c>
    </row>
    <row r="489" spans="1:7" ht="31.5">
      <c r="A489" s="45" t="s">
        <v>6</v>
      </c>
      <c r="B489" s="9" t="s">
        <v>205</v>
      </c>
      <c r="C489" s="12">
        <v>7951807</v>
      </c>
      <c r="D489" s="12">
        <v>200</v>
      </c>
      <c r="E489" s="39">
        <f>E490</f>
        <v>4801990</v>
      </c>
      <c r="F489" s="39">
        <f>F490</f>
        <v>-100000</v>
      </c>
      <c r="G489" s="39">
        <f t="shared" si="29"/>
        <v>4701990</v>
      </c>
    </row>
    <row r="490" spans="1:7" ht="47.25">
      <c r="A490" s="45" t="s">
        <v>7</v>
      </c>
      <c r="B490" s="9" t="s">
        <v>205</v>
      </c>
      <c r="C490" s="12">
        <v>7951807</v>
      </c>
      <c r="D490" s="12">
        <v>240</v>
      </c>
      <c r="E490" s="39">
        <v>4801990</v>
      </c>
      <c r="F490" s="39">
        <v>-100000</v>
      </c>
      <c r="G490" s="39">
        <f t="shared" si="29"/>
        <v>4701990</v>
      </c>
    </row>
    <row r="491" spans="1:7" ht="15.75">
      <c r="A491" s="45" t="s">
        <v>260</v>
      </c>
      <c r="B491" s="9" t="s">
        <v>205</v>
      </c>
      <c r="C491" s="12">
        <v>7951807</v>
      </c>
      <c r="D491" s="12">
        <v>800</v>
      </c>
      <c r="E491" s="39">
        <f>E492</f>
        <v>20000</v>
      </c>
      <c r="F491" s="39">
        <f>F492</f>
        <v>0</v>
      </c>
      <c r="G491" s="39">
        <f t="shared" si="29"/>
        <v>20000</v>
      </c>
    </row>
    <row r="492" spans="1:7" ht="15.75">
      <c r="A492" s="45" t="s">
        <v>376</v>
      </c>
      <c r="B492" s="9" t="s">
        <v>205</v>
      </c>
      <c r="C492" s="12">
        <v>7951807</v>
      </c>
      <c r="D492" s="12">
        <v>850</v>
      </c>
      <c r="E492" s="39">
        <v>20000</v>
      </c>
      <c r="F492" s="39">
        <v>0</v>
      </c>
      <c r="G492" s="39">
        <f t="shared" si="29"/>
        <v>20000</v>
      </c>
    </row>
    <row r="493" spans="1:7" ht="31.5">
      <c r="A493" s="21" t="s">
        <v>71</v>
      </c>
      <c r="B493" s="9" t="s">
        <v>205</v>
      </c>
      <c r="C493" s="9" t="s">
        <v>72</v>
      </c>
      <c r="D493" s="9" t="s">
        <v>152</v>
      </c>
      <c r="E493" s="39">
        <f>SUM(E494)</f>
        <v>7400000</v>
      </c>
      <c r="F493" s="39">
        <f>SUM(F494)</f>
        <v>50000</v>
      </c>
      <c r="G493" s="39">
        <f t="shared" si="29"/>
        <v>7450000</v>
      </c>
    </row>
    <row r="494" spans="1:7" ht="47.25">
      <c r="A494" s="21" t="s">
        <v>48</v>
      </c>
      <c r="B494" s="9" t="s">
        <v>205</v>
      </c>
      <c r="C494" s="9" t="s">
        <v>21</v>
      </c>
      <c r="D494" s="9" t="s">
        <v>152</v>
      </c>
      <c r="E494" s="39">
        <f>E495</f>
        <v>7400000</v>
      </c>
      <c r="F494" s="39">
        <f>F495</f>
        <v>50000</v>
      </c>
      <c r="G494" s="39">
        <f t="shared" si="29"/>
        <v>7450000</v>
      </c>
    </row>
    <row r="495" spans="1:7" ht="47.25">
      <c r="A495" s="21" t="s">
        <v>266</v>
      </c>
      <c r="B495" s="9" t="s">
        <v>205</v>
      </c>
      <c r="C495" s="9" t="s">
        <v>21</v>
      </c>
      <c r="D495" s="9" t="s">
        <v>267</v>
      </c>
      <c r="E495" s="39">
        <f>E496</f>
        <v>7400000</v>
      </c>
      <c r="F495" s="39">
        <f>F496</f>
        <v>50000</v>
      </c>
      <c r="G495" s="39">
        <f t="shared" si="29"/>
        <v>7450000</v>
      </c>
    </row>
    <row r="496" spans="1:7" ht="15.75">
      <c r="A496" s="21" t="s">
        <v>262</v>
      </c>
      <c r="B496" s="9" t="s">
        <v>205</v>
      </c>
      <c r="C496" s="9" t="s">
        <v>21</v>
      </c>
      <c r="D496" s="9" t="s">
        <v>263</v>
      </c>
      <c r="E496" s="39">
        <f>500000+6900000</f>
        <v>7400000</v>
      </c>
      <c r="F496" s="39">
        <v>50000</v>
      </c>
      <c r="G496" s="39">
        <f t="shared" si="29"/>
        <v>7450000</v>
      </c>
    </row>
    <row r="497" spans="1:7" ht="15.75">
      <c r="A497" s="23" t="s">
        <v>526</v>
      </c>
      <c r="B497" s="6" t="s">
        <v>181</v>
      </c>
      <c r="C497" s="6" t="s">
        <v>153</v>
      </c>
      <c r="D497" s="6" t="s">
        <v>152</v>
      </c>
      <c r="E497" s="42">
        <f>SUM(E498,E529,E538)</f>
        <v>218435996.79</v>
      </c>
      <c r="F497" s="42">
        <f>SUM(F498,F529,F538)</f>
        <v>131000</v>
      </c>
      <c r="G497" s="42">
        <f t="shared" si="29"/>
        <v>218566996.79</v>
      </c>
    </row>
    <row r="498" spans="1:7" ht="17.25" customHeight="1">
      <c r="A498" s="20" t="s">
        <v>223</v>
      </c>
      <c r="B498" s="7" t="s">
        <v>182</v>
      </c>
      <c r="C498" s="7" t="s">
        <v>153</v>
      </c>
      <c r="D498" s="7" t="s">
        <v>152</v>
      </c>
      <c r="E498" s="41">
        <f>SUM(E499,E507)</f>
        <v>161495996.79</v>
      </c>
      <c r="F498" s="41">
        <f>SUM(F499,F507)</f>
        <v>131000</v>
      </c>
      <c r="G498" s="41">
        <f t="shared" si="29"/>
        <v>161626996.79</v>
      </c>
    </row>
    <row r="499" spans="1:7" ht="15.75">
      <c r="A499" s="21" t="s">
        <v>393</v>
      </c>
      <c r="B499" s="9" t="s">
        <v>182</v>
      </c>
      <c r="C499" s="9" t="s">
        <v>100</v>
      </c>
      <c r="D499" s="9" t="s">
        <v>152</v>
      </c>
      <c r="E499" s="39">
        <f>E500</f>
        <v>779000</v>
      </c>
      <c r="F499" s="39">
        <f>F500</f>
        <v>0</v>
      </c>
      <c r="G499" s="39">
        <f t="shared" si="29"/>
        <v>779000</v>
      </c>
    </row>
    <row r="500" spans="1:7" ht="31.5">
      <c r="A500" s="24" t="s">
        <v>353</v>
      </c>
      <c r="B500" s="9" t="s">
        <v>182</v>
      </c>
      <c r="C500" s="9" t="s">
        <v>122</v>
      </c>
      <c r="D500" s="9" t="s">
        <v>152</v>
      </c>
      <c r="E500" s="39">
        <f>SUM(E501,E504)</f>
        <v>779000</v>
      </c>
      <c r="F500" s="39">
        <f>SUM(F501,F504)</f>
        <v>0</v>
      </c>
      <c r="G500" s="39">
        <f t="shared" si="29"/>
        <v>779000</v>
      </c>
    </row>
    <row r="501" spans="1:7" ht="47.25">
      <c r="A501" s="24" t="s">
        <v>449</v>
      </c>
      <c r="B501" s="9" t="s">
        <v>182</v>
      </c>
      <c r="C501" s="9" t="s">
        <v>438</v>
      </c>
      <c r="D501" s="9" t="s">
        <v>152</v>
      </c>
      <c r="E501" s="39">
        <f>E502</f>
        <v>579000</v>
      </c>
      <c r="F501" s="39">
        <f>F502</f>
        <v>0</v>
      </c>
      <c r="G501" s="39">
        <f t="shared" si="29"/>
        <v>579000</v>
      </c>
    </row>
    <row r="502" spans="1:7" ht="47.25">
      <c r="A502" s="24" t="s">
        <v>266</v>
      </c>
      <c r="B502" s="9" t="s">
        <v>182</v>
      </c>
      <c r="C502" s="9" t="s">
        <v>438</v>
      </c>
      <c r="D502" s="9" t="s">
        <v>267</v>
      </c>
      <c r="E502" s="39">
        <f>E503</f>
        <v>579000</v>
      </c>
      <c r="F502" s="39">
        <f>F503</f>
        <v>0</v>
      </c>
      <c r="G502" s="39">
        <f t="shared" si="29"/>
        <v>579000</v>
      </c>
    </row>
    <row r="503" spans="1:7" ht="15.75">
      <c r="A503" s="21" t="s">
        <v>262</v>
      </c>
      <c r="B503" s="9" t="s">
        <v>182</v>
      </c>
      <c r="C503" s="9" t="s">
        <v>438</v>
      </c>
      <c r="D503" s="9" t="s">
        <v>263</v>
      </c>
      <c r="E503" s="39">
        <v>579000</v>
      </c>
      <c r="F503" s="39">
        <v>0</v>
      </c>
      <c r="G503" s="39">
        <f t="shared" si="29"/>
        <v>579000</v>
      </c>
    </row>
    <row r="504" spans="1:7" ht="31.5">
      <c r="A504" s="24" t="s">
        <v>83</v>
      </c>
      <c r="B504" s="9" t="s">
        <v>182</v>
      </c>
      <c r="C504" s="9" t="s">
        <v>84</v>
      </c>
      <c r="D504" s="9" t="s">
        <v>152</v>
      </c>
      <c r="E504" s="39">
        <f>E505</f>
        <v>200000</v>
      </c>
      <c r="F504" s="39">
        <f>F505</f>
        <v>0</v>
      </c>
      <c r="G504" s="39">
        <f t="shared" si="29"/>
        <v>200000</v>
      </c>
    </row>
    <row r="505" spans="1:7" ht="47.25">
      <c r="A505" s="24" t="s">
        <v>266</v>
      </c>
      <c r="B505" s="9" t="s">
        <v>182</v>
      </c>
      <c r="C505" s="9" t="s">
        <v>84</v>
      </c>
      <c r="D505" s="9" t="s">
        <v>267</v>
      </c>
      <c r="E505" s="39">
        <f>E506</f>
        <v>200000</v>
      </c>
      <c r="F505" s="39">
        <f>F506</f>
        <v>0</v>
      </c>
      <c r="G505" s="39">
        <f t="shared" si="29"/>
        <v>200000</v>
      </c>
    </row>
    <row r="506" spans="1:7" ht="15.75">
      <c r="A506" s="21" t="s">
        <v>262</v>
      </c>
      <c r="B506" s="9" t="s">
        <v>182</v>
      </c>
      <c r="C506" s="9" t="s">
        <v>84</v>
      </c>
      <c r="D506" s="9" t="s">
        <v>263</v>
      </c>
      <c r="E506" s="39">
        <v>200000</v>
      </c>
      <c r="F506" s="39">
        <v>0</v>
      </c>
      <c r="G506" s="39">
        <f aca="true" t="shared" si="33" ref="G506:G641">SUM(E506:F506)</f>
        <v>200000</v>
      </c>
    </row>
    <row r="507" spans="1:7" ht="31.5">
      <c r="A507" s="21" t="s">
        <v>71</v>
      </c>
      <c r="B507" s="9" t="s">
        <v>182</v>
      </c>
      <c r="C507" s="9" t="s">
        <v>72</v>
      </c>
      <c r="D507" s="9" t="s">
        <v>152</v>
      </c>
      <c r="E507" s="39">
        <f>SUM(E508,E511,E514)</f>
        <v>160716996.79</v>
      </c>
      <c r="F507" s="39">
        <f>SUM(F508,F511,F514)</f>
        <v>131000</v>
      </c>
      <c r="G507" s="39">
        <f t="shared" si="33"/>
        <v>160847996.79</v>
      </c>
    </row>
    <row r="508" spans="1:7" ht="33" customHeight="1">
      <c r="A508" s="21" t="s">
        <v>31</v>
      </c>
      <c r="B508" s="9" t="s">
        <v>182</v>
      </c>
      <c r="C508" s="9" t="s">
        <v>22</v>
      </c>
      <c r="D508" s="9" t="s">
        <v>152</v>
      </c>
      <c r="E508" s="39">
        <f>E509</f>
        <v>42000000</v>
      </c>
      <c r="F508" s="39">
        <f>F509</f>
        <v>0</v>
      </c>
      <c r="G508" s="39">
        <f aca="true" t="shared" si="34" ref="G508:G517">SUM(E508:F508)</f>
        <v>42000000</v>
      </c>
    </row>
    <row r="509" spans="1:7" ht="47.25">
      <c r="A509" s="21" t="s">
        <v>266</v>
      </c>
      <c r="B509" s="9" t="s">
        <v>182</v>
      </c>
      <c r="C509" s="9" t="s">
        <v>22</v>
      </c>
      <c r="D509" s="9" t="s">
        <v>267</v>
      </c>
      <c r="E509" s="39">
        <f>E510</f>
        <v>42000000</v>
      </c>
      <c r="F509" s="39">
        <f>F510</f>
        <v>0</v>
      </c>
      <c r="G509" s="39">
        <f t="shared" si="34"/>
        <v>42000000</v>
      </c>
    </row>
    <row r="510" spans="1:7" ht="15.75">
      <c r="A510" s="21" t="s">
        <v>262</v>
      </c>
      <c r="B510" s="9" t="s">
        <v>182</v>
      </c>
      <c r="C510" s="9" t="s">
        <v>22</v>
      </c>
      <c r="D510" s="9" t="s">
        <v>263</v>
      </c>
      <c r="E510" s="39">
        <v>42000000</v>
      </c>
      <c r="F510" s="39">
        <v>0</v>
      </c>
      <c r="G510" s="39">
        <f t="shared" si="34"/>
        <v>42000000</v>
      </c>
    </row>
    <row r="511" spans="1:7" ht="47.25">
      <c r="A511" s="21" t="s">
        <v>32</v>
      </c>
      <c r="B511" s="9" t="s">
        <v>182</v>
      </c>
      <c r="C511" s="9" t="s">
        <v>23</v>
      </c>
      <c r="D511" s="9" t="s">
        <v>152</v>
      </c>
      <c r="E511" s="39">
        <f>E512</f>
        <v>18118500</v>
      </c>
      <c r="F511" s="39">
        <f>F512</f>
        <v>0</v>
      </c>
      <c r="G511" s="39">
        <f t="shared" si="34"/>
        <v>18118500</v>
      </c>
    </row>
    <row r="512" spans="1:7" ht="47.25">
      <c r="A512" s="21" t="s">
        <v>266</v>
      </c>
      <c r="B512" s="9" t="s">
        <v>182</v>
      </c>
      <c r="C512" s="9" t="s">
        <v>23</v>
      </c>
      <c r="D512" s="9" t="s">
        <v>267</v>
      </c>
      <c r="E512" s="39">
        <f>E513</f>
        <v>18118500</v>
      </c>
      <c r="F512" s="39">
        <f>F513</f>
        <v>0</v>
      </c>
      <c r="G512" s="39">
        <f t="shared" si="34"/>
        <v>18118500</v>
      </c>
    </row>
    <row r="513" spans="1:7" ht="15.75">
      <c r="A513" s="21" t="s">
        <v>262</v>
      </c>
      <c r="B513" s="9" t="s">
        <v>182</v>
      </c>
      <c r="C513" s="9" t="s">
        <v>23</v>
      </c>
      <c r="D513" s="9" t="s">
        <v>263</v>
      </c>
      <c r="E513" s="39">
        <v>18118500</v>
      </c>
      <c r="F513" s="39">
        <v>0</v>
      </c>
      <c r="G513" s="39">
        <f t="shared" si="34"/>
        <v>18118500</v>
      </c>
    </row>
    <row r="514" spans="1:7" ht="47.25">
      <c r="A514" s="21" t="s">
        <v>44</v>
      </c>
      <c r="B514" s="9" t="s">
        <v>182</v>
      </c>
      <c r="C514" s="9" t="s">
        <v>66</v>
      </c>
      <c r="D514" s="9" t="s">
        <v>152</v>
      </c>
      <c r="E514" s="39">
        <f>SUM(E515,E523)</f>
        <v>100598496.78999999</v>
      </c>
      <c r="F514" s="39">
        <f>SUM(F515,F523)</f>
        <v>131000</v>
      </c>
      <c r="G514" s="39">
        <f t="shared" si="34"/>
        <v>100729496.78999999</v>
      </c>
    </row>
    <row r="515" spans="1:7" ht="15.75">
      <c r="A515" s="21" t="s">
        <v>301</v>
      </c>
      <c r="B515" s="9" t="s">
        <v>182</v>
      </c>
      <c r="C515" s="9" t="s">
        <v>300</v>
      </c>
      <c r="D515" s="9" t="s">
        <v>152</v>
      </c>
      <c r="E515" s="39">
        <f>SUM(E516,E518,E521)</f>
        <v>5750000</v>
      </c>
      <c r="F515" s="39">
        <f>SUM(F516,F518,F521)</f>
        <v>996000</v>
      </c>
      <c r="G515" s="39">
        <f t="shared" si="34"/>
        <v>6746000</v>
      </c>
    </row>
    <row r="516" spans="1:7" ht="31.5">
      <c r="A516" s="53" t="s">
        <v>6</v>
      </c>
      <c r="B516" s="9" t="s">
        <v>182</v>
      </c>
      <c r="C516" s="9" t="s">
        <v>300</v>
      </c>
      <c r="D516" s="9" t="s">
        <v>63</v>
      </c>
      <c r="E516" s="39">
        <f>E517</f>
        <v>182000</v>
      </c>
      <c r="F516" s="39">
        <f>F517</f>
        <v>0</v>
      </c>
      <c r="G516" s="39">
        <f t="shared" si="34"/>
        <v>182000</v>
      </c>
    </row>
    <row r="517" spans="1:7" ht="47.25">
      <c r="A517" s="53" t="s">
        <v>7</v>
      </c>
      <c r="B517" s="9" t="s">
        <v>182</v>
      </c>
      <c r="C517" s="9" t="s">
        <v>300</v>
      </c>
      <c r="D517" s="9" t="s">
        <v>64</v>
      </c>
      <c r="E517" s="39">
        <v>182000</v>
      </c>
      <c r="F517" s="39">
        <v>0</v>
      </c>
      <c r="G517" s="39">
        <f t="shared" si="34"/>
        <v>182000</v>
      </c>
    </row>
    <row r="518" spans="1:7" ht="47.25">
      <c r="A518" s="21" t="s">
        <v>266</v>
      </c>
      <c r="B518" s="9" t="s">
        <v>182</v>
      </c>
      <c r="C518" s="9" t="s">
        <v>300</v>
      </c>
      <c r="D518" s="9" t="s">
        <v>267</v>
      </c>
      <c r="E518" s="39">
        <f>SUM(E519,E520)</f>
        <v>5418000</v>
      </c>
      <c r="F518" s="39">
        <f>SUM(F519,F520)</f>
        <v>865000</v>
      </c>
      <c r="G518" s="39">
        <f>SUM(E518:F518)</f>
        <v>6283000</v>
      </c>
    </row>
    <row r="519" spans="1:7" ht="15.75">
      <c r="A519" s="21" t="s">
        <v>262</v>
      </c>
      <c r="B519" s="9" t="s">
        <v>182</v>
      </c>
      <c r="C519" s="9" t="s">
        <v>300</v>
      </c>
      <c r="D519" s="9" t="s">
        <v>263</v>
      </c>
      <c r="E519" s="39">
        <v>4056000</v>
      </c>
      <c r="F519" s="39">
        <v>865000</v>
      </c>
      <c r="G519" s="39">
        <f>SUM(E519:F519)</f>
        <v>4921000</v>
      </c>
    </row>
    <row r="520" spans="1:7" ht="15.75">
      <c r="A520" s="53" t="s">
        <v>264</v>
      </c>
      <c r="B520" s="9" t="s">
        <v>182</v>
      </c>
      <c r="C520" s="9" t="s">
        <v>300</v>
      </c>
      <c r="D520" s="9" t="s">
        <v>265</v>
      </c>
      <c r="E520" s="39">
        <v>1362000</v>
      </c>
      <c r="F520" s="39">
        <v>0</v>
      </c>
      <c r="G520" s="39">
        <f>SUM(E520:F520)</f>
        <v>1362000</v>
      </c>
    </row>
    <row r="521" spans="1:7" ht="15.75">
      <c r="A521" s="53" t="s">
        <v>260</v>
      </c>
      <c r="B521" s="9" t="s">
        <v>182</v>
      </c>
      <c r="C521" s="9" t="s">
        <v>300</v>
      </c>
      <c r="D521" s="9" t="s">
        <v>91</v>
      </c>
      <c r="E521" s="39">
        <f>E522</f>
        <v>150000</v>
      </c>
      <c r="F521" s="39">
        <f>F522</f>
        <v>131000</v>
      </c>
      <c r="G521" s="39">
        <f>SUM(E521:F521)</f>
        <v>281000</v>
      </c>
    </row>
    <row r="522" spans="1:7" ht="47.25">
      <c r="A522" s="53" t="s">
        <v>399</v>
      </c>
      <c r="B522" s="9" t="s">
        <v>182</v>
      </c>
      <c r="C522" s="9" t="s">
        <v>300</v>
      </c>
      <c r="D522" s="9" t="s">
        <v>261</v>
      </c>
      <c r="E522" s="39">
        <v>150000</v>
      </c>
      <c r="F522" s="39">
        <v>131000</v>
      </c>
      <c r="G522" s="39">
        <f>SUM(E522:F522)</f>
        <v>281000</v>
      </c>
    </row>
    <row r="523" spans="1:7" ht="31.5">
      <c r="A523" s="21" t="s">
        <v>303</v>
      </c>
      <c r="B523" s="9" t="s">
        <v>182</v>
      </c>
      <c r="C523" s="9" t="s">
        <v>302</v>
      </c>
      <c r="D523" s="9" t="s">
        <v>152</v>
      </c>
      <c r="E523" s="39">
        <f>SUM(E524,E527)</f>
        <v>94848496.78999999</v>
      </c>
      <c r="F523" s="39">
        <f>SUM(F524,F527)</f>
        <v>-865000</v>
      </c>
      <c r="G523" s="39">
        <f t="shared" si="33"/>
        <v>93983496.78999999</v>
      </c>
    </row>
    <row r="524" spans="1:7" ht="47.25">
      <c r="A524" s="21" t="s">
        <v>266</v>
      </c>
      <c r="B524" s="9" t="s">
        <v>182</v>
      </c>
      <c r="C524" s="9" t="s">
        <v>302</v>
      </c>
      <c r="D524" s="9" t="s">
        <v>267</v>
      </c>
      <c r="E524" s="39">
        <f>SUM(E525:E526)</f>
        <v>90048496.78999999</v>
      </c>
      <c r="F524" s="39">
        <f>SUM(F525:F526)</f>
        <v>-865000</v>
      </c>
      <c r="G524" s="39">
        <f t="shared" si="33"/>
        <v>89183496.78999999</v>
      </c>
    </row>
    <row r="525" spans="1:7" ht="15.75">
      <c r="A525" s="21" t="s">
        <v>262</v>
      </c>
      <c r="B525" s="9" t="s">
        <v>182</v>
      </c>
      <c r="C525" s="9" t="s">
        <v>302</v>
      </c>
      <c r="D525" s="9" t="s">
        <v>263</v>
      </c>
      <c r="E525" s="39">
        <v>51628496.79</v>
      </c>
      <c r="F525" s="39">
        <v>-865000</v>
      </c>
      <c r="G525" s="39">
        <f t="shared" si="33"/>
        <v>50763496.79</v>
      </c>
    </row>
    <row r="526" spans="1:7" ht="15.75">
      <c r="A526" s="21" t="s">
        <v>264</v>
      </c>
      <c r="B526" s="9" t="s">
        <v>182</v>
      </c>
      <c r="C526" s="9" t="s">
        <v>302</v>
      </c>
      <c r="D526" s="9" t="s">
        <v>265</v>
      </c>
      <c r="E526" s="39">
        <v>38420000</v>
      </c>
      <c r="F526" s="39">
        <v>0</v>
      </c>
      <c r="G526" s="39">
        <f t="shared" si="33"/>
        <v>38420000</v>
      </c>
    </row>
    <row r="527" spans="1:7" ht="15.75">
      <c r="A527" s="21" t="s">
        <v>260</v>
      </c>
      <c r="B527" s="9" t="s">
        <v>182</v>
      </c>
      <c r="C527" s="9" t="s">
        <v>302</v>
      </c>
      <c r="D527" s="9" t="s">
        <v>259</v>
      </c>
      <c r="E527" s="39">
        <f>E528</f>
        <v>4800000</v>
      </c>
      <c r="F527" s="39">
        <f>F528</f>
        <v>0</v>
      </c>
      <c r="G527" s="39">
        <f t="shared" si="33"/>
        <v>4800000</v>
      </c>
    </row>
    <row r="528" spans="1:7" ht="47.25">
      <c r="A528" s="21" t="s">
        <v>399</v>
      </c>
      <c r="B528" s="9" t="s">
        <v>182</v>
      </c>
      <c r="C528" s="9" t="s">
        <v>302</v>
      </c>
      <c r="D528" s="9" t="s">
        <v>261</v>
      </c>
      <c r="E528" s="39">
        <v>4800000</v>
      </c>
      <c r="F528" s="39">
        <v>0</v>
      </c>
      <c r="G528" s="39">
        <f t="shared" si="33"/>
        <v>4800000</v>
      </c>
    </row>
    <row r="529" spans="1:7" ht="17.25" customHeight="1">
      <c r="A529" s="20" t="s">
        <v>187</v>
      </c>
      <c r="B529" s="7" t="s">
        <v>183</v>
      </c>
      <c r="C529" s="7" t="s">
        <v>153</v>
      </c>
      <c r="D529" s="7" t="s">
        <v>152</v>
      </c>
      <c r="E529" s="41">
        <f>E530</f>
        <v>2100000</v>
      </c>
      <c r="F529" s="41">
        <f>F530</f>
        <v>0</v>
      </c>
      <c r="G529" s="41">
        <f t="shared" si="33"/>
        <v>2100000</v>
      </c>
    </row>
    <row r="530" spans="1:7" ht="31.5">
      <c r="A530" s="21" t="s">
        <v>71</v>
      </c>
      <c r="B530" s="9" t="s">
        <v>183</v>
      </c>
      <c r="C530" s="9" t="s">
        <v>72</v>
      </c>
      <c r="D530" s="9" t="s">
        <v>152</v>
      </c>
      <c r="E530" s="39">
        <f>E531</f>
        <v>2100000</v>
      </c>
      <c r="F530" s="39">
        <f>F531</f>
        <v>0</v>
      </c>
      <c r="G530" s="39">
        <f t="shared" si="33"/>
        <v>2100000</v>
      </c>
    </row>
    <row r="531" spans="1:7" ht="47.25">
      <c r="A531" s="21" t="s">
        <v>44</v>
      </c>
      <c r="B531" s="9" t="s">
        <v>183</v>
      </c>
      <c r="C531" s="9" t="s">
        <v>66</v>
      </c>
      <c r="D531" s="9" t="s">
        <v>152</v>
      </c>
      <c r="E531" s="39">
        <f>SUM(E532,E535)</f>
        <v>2100000</v>
      </c>
      <c r="F531" s="39">
        <f>SUM(F532,F535)</f>
        <v>0</v>
      </c>
      <c r="G531" s="39">
        <f t="shared" si="33"/>
        <v>2100000</v>
      </c>
    </row>
    <row r="532" spans="1:7" ht="15.75">
      <c r="A532" s="21" t="s">
        <v>301</v>
      </c>
      <c r="B532" s="9" t="s">
        <v>183</v>
      </c>
      <c r="C532" s="9" t="s">
        <v>300</v>
      </c>
      <c r="D532" s="9" t="s">
        <v>152</v>
      </c>
      <c r="E532" s="39">
        <f>E533</f>
        <v>200000</v>
      </c>
      <c r="F532" s="39">
        <f>F533</f>
        <v>0</v>
      </c>
      <c r="G532" s="39">
        <f>SUM(E532:F532)</f>
        <v>200000</v>
      </c>
    </row>
    <row r="533" spans="1:7" ht="15.75">
      <c r="A533" s="21" t="s">
        <v>260</v>
      </c>
      <c r="B533" s="9" t="s">
        <v>183</v>
      </c>
      <c r="C533" s="9" t="s">
        <v>300</v>
      </c>
      <c r="D533" s="9" t="s">
        <v>91</v>
      </c>
      <c r="E533" s="39">
        <f>E534</f>
        <v>200000</v>
      </c>
      <c r="F533" s="39">
        <f>F534</f>
        <v>0</v>
      </c>
      <c r="G533" s="39">
        <f>SUM(E533:F533)</f>
        <v>200000</v>
      </c>
    </row>
    <row r="534" spans="1:7" ht="47.25">
      <c r="A534" s="21" t="s">
        <v>399</v>
      </c>
      <c r="B534" s="9" t="s">
        <v>183</v>
      </c>
      <c r="C534" s="9" t="s">
        <v>300</v>
      </c>
      <c r="D534" s="9" t="s">
        <v>261</v>
      </c>
      <c r="E534" s="39">
        <v>200000</v>
      </c>
      <c r="F534" s="39">
        <v>0</v>
      </c>
      <c r="G534" s="39">
        <f>SUM(E534:F534)</f>
        <v>200000</v>
      </c>
    </row>
    <row r="535" spans="1:7" ht="15.75">
      <c r="A535" s="21" t="s">
        <v>352</v>
      </c>
      <c r="B535" s="9" t="s">
        <v>183</v>
      </c>
      <c r="C535" s="9" t="s">
        <v>304</v>
      </c>
      <c r="D535" s="9" t="s">
        <v>152</v>
      </c>
      <c r="E535" s="39">
        <f>E536</f>
        <v>1900000</v>
      </c>
      <c r="F535" s="39">
        <f>F536</f>
        <v>0</v>
      </c>
      <c r="G535" s="39">
        <f t="shared" si="33"/>
        <v>1900000</v>
      </c>
    </row>
    <row r="536" spans="1:7" ht="15.75">
      <c r="A536" s="21" t="s">
        <v>260</v>
      </c>
      <c r="B536" s="9" t="s">
        <v>183</v>
      </c>
      <c r="C536" s="9" t="s">
        <v>304</v>
      </c>
      <c r="D536" s="9" t="s">
        <v>259</v>
      </c>
      <c r="E536" s="39">
        <f>E537</f>
        <v>1900000</v>
      </c>
      <c r="F536" s="39">
        <f>F537</f>
        <v>0</v>
      </c>
      <c r="G536" s="39">
        <f t="shared" si="33"/>
        <v>1900000</v>
      </c>
    </row>
    <row r="537" spans="1:7" ht="47.25">
      <c r="A537" s="21" t="s">
        <v>399</v>
      </c>
      <c r="B537" s="9" t="s">
        <v>183</v>
      </c>
      <c r="C537" s="9" t="s">
        <v>304</v>
      </c>
      <c r="D537" s="9" t="s">
        <v>261</v>
      </c>
      <c r="E537" s="39">
        <v>1900000</v>
      </c>
      <c r="F537" s="39">
        <v>0</v>
      </c>
      <c r="G537" s="39">
        <f t="shared" si="33"/>
        <v>1900000</v>
      </c>
    </row>
    <row r="538" spans="1:7" ht="31.5">
      <c r="A538" s="20" t="s">
        <v>202</v>
      </c>
      <c r="B538" s="7" t="s">
        <v>242</v>
      </c>
      <c r="C538" s="7" t="s">
        <v>153</v>
      </c>
      <c r="D538" s="7" t="s">
        <v>152</v>
      </c>
      <c r="E538" s="41">
        <f>E545+E539</f>
        <v>54840000</v>
      </c>
      <c r="F538" s="41">
        <f>F545+F539</f>
        <v>0</v>
      </c>
      <c r="G538" s="41">
        <f t="shared" si="33"/>
        <v>54840000</v>
      </c>
    </row>
    <row r="539" spans="1:7" ht="15.75">
      <c r="A539" s="21" t="s">
        <v>393</v>
      </c>
      <c r="B539" s="9" t="s">
        <v>242</v>
      </c>
      <c r="C539" s="9" t="s">
        <v>100</v>
      </c>
      <c r="D539" s="9" t="s">
        <v>152</v>
      </c>
      <c r="E539" s="39">
        <f>E540</f>
        <v>37350000</v>
      </c>
      <c r="F539" s="39">
        <f>F540</f>
        <v>0</v>
      </c>
      <c r="G539" s="39">
        <f t="shared" si="33"/>
        <v>37350000</v>
      </c>
    </row>
    <row r="540" spans="1:7" ht="31.5">
      <c r="A540" s="21" t="s">
        <v>367</v>
      </c>
      <c r="B540" s="9" t="s">
        <v>242</v>
      </c>
      <c r="C540" s="9" t="s">
        <v>289</v>
      </c>
      <c r="D540" s="9" t="s">
        <v>152</v>
      </c>
      <c r="E540" s="39">
        <f>SUM(E541,E543)</f>
        <v>37350000</v>
      </c>
      <c r="F540" s="39">
        <f>SUM(F541,F543)</f>
        <v>0</v>
      </c>
      <c r="G540" s="39">
        <f t="shared" si="33"/>
        <v>37350000</v>
      </c>
    </row>
    <row r="541" spans="1:7" ht="31.5">
      <c r="A541" s="45" t="s">
        <v>6</v>
      </c>
      <c r="B541" s="9" t="s">
        <v>242</v>
      </c>
      <c r="C541" s="9" t="s">
        <v>289</v>
      </c>
      <c r="D541" s="9" t="s">
        <v>63</v>
      </c>
      <c r="E541" s="39">
        <f>E542</f>
        <v>10000000</v>
      </c>
      <c r="F541" s="39">
        <f>F542</f>
        <v>0</v>
      </c>
      <c r="G541" s="39">
        <f t="shared" si="33"/>
        <v>10000000</v>
      </c>
    </row>
    <row r="542" spans="1:7" ht="47.25">
      <c r="A542" s="45" t="s">
        <v>7</v>
      </c>
      <c r="B542" s="9" t="s">
        <v>242</v>
      </c>
      <c r="C542" s="9" t="s">
        <v>289</v>
      </c>
      <c r="D542" s="9" t="s">
        <v>64</v>
      </c>
      <c r="E542" s="39">
        <v>10000000</v>
      </c>
      <c r="F542" s="39">
        <v>0</v>
      </c>
      <c r="G542" s="39">
        <f t="shared" si="33"/>
        <v>10000000</v>
      </c>
    </row>
    <row r="543" spans="1:7" ht="15.75">
      <c r="A543" s="21" t="s">
        <v>260</v>
      </c>
      <c r="B543" s="9" t="s">
        <v>242</v>
      </c>
      <c r="C543" s="9" t="s">
        <v>289</v>
      </c>
      <c r="D543" s="9" t="s">
        <v>259</v>
      </c>
      <c r="E543" s="39">
        <f>E544</f>
        <v>27350000</v>
      </c>
      <c r="F543" s="39">
        <f>F544</f>
        <v>0</v>
      </c>
      <c r="G543" s="39">
        <f t="shared" si="33"/>
        <v>27350000</v>
      </c>
    </row>
    <row r="544" spans="1:7" ht="47.25">
      <c r="A544" s="21" t="s">
        <v>399</v>
      </c>
      <c r="B544" s="9" t="s">
        <v>242</v>
      </c>
      <c r="C544" s="9" t="s">
        <v>289</v>
      </c>
      <c r="D544" s="9" t="s">
        <v>261</v>
      </c>
      <c r="E544" s="39">
        <v>27350000</v>
      </c>
      <c r="F544" s="39">
        <v>0</v>
      </c>
      <c r="G544" s="39">
        <f t="shared" si="33"/>
        <v>27350000</v>
      </c>
    </row>
    <row r="545" spans="1:7" ht="31.5">
      <c r="A545" s="21" t="s">
        <v>71</v>
      </c>
      <c r="B545" s="9" t="s">
        <v>242</v>
      </c>
      <c r="C545" s="9" t="s">
        <v>72</v>
      </c>
      <c r="D545" s="9" t="s">
        <v>152</v>
      </c>
      <c r="E545" s="39">
        <f>E546</f>
        <v>17490000</v>
      </c>
      <c r="F545" s="39">
        <f>F546</f>
        <v>0</v>
      </c>
      <c r="G545" s="39">
        <f t="shared" si="33"/>
        <v>17490000</v>
      </c>
    </row>
    <row r="546" spans="1:7" ht="47.25">
      <c r="A546" s="21" t="s">
        <v>44</v>
      </c>
      <c r="B546" s="9" t="s">
        <v>242</v>
      </c>
      <c r="C546" s="9" t="s">
        <v>66</v>
      </c>
      <c r="D546" s="9" t="s">
        <v>152</v>
      </c>
      <c r="E546" s="39">
        <f>SUM(E547,E552)</f>
        <v>17490000</v>
      </c>
      <c r="F546" s="39">
        <f>SUM(F547,F552)</f>
        <v>0</v>
      </c>
      <c r="G546" s="39">
        <f>SUM(E546:F546)</f>
        <v>17490000</v>
      </c>
    </row>
    <row r="547" spans="1:7" ht="31.5">
      <c r="A547" s="21" t="s">
        <v>306</v>
      </c>
      <c r="B547" s="9" t="s">
        <v>242</v>
      </c>
      <c r="C547" s="9" t="s">
        <v>305</v>
      </c>
      <c r="D547" s="9" t="s">
        <v>152</v>
      </c>
      <c r="E547" s="39">
        <f>SUM(E548,E550)</f>
        <v>3295000</v>
      </c>
      <c r="F547" s="39">
        <f>SUM(F548,F550)</f>
        <v>0</v>
      </c>
      <c r="G547" s="39">
        <f t="shared" si="33"/>
        <v>3295000</v>
      </c>
    </row>
    <row r="548" spans="1:7" ht="78.75">
      <c r="A548" s="21" t="s">
        <v>4</v>
      </c>
      <c r="B548" s="9" t="s">
        <v>242</v>
      </c>
      <c r="C548" s="9" t="s">
        <v>305</v>
      </c>
      <c r="D548" s="49" t="s">
        <v>272</v>
      </c>
      <c r="E548" s="39">
        <f>E549</f>
        <v>3247000</v>
      </c>
      <c r="F548" s="39">
        <f>F549</f>
        <v>-7700</v>
      </c>
      <c r="G548" s="39">
        <f t="shared" si="33"/>
        <v>3239300</v>
      </c>
    </row>
    <row r="549" spans="1:7" ht="31.5">
      <c r="A549" s="21" t="s">
        <v>5</v>
      </c>
      <c r="B549" s="9" t="s">
        <v>242</v>
      </c>
      <c r="C549" s="9" t="s">
        <v>305</v>
      </c>
      <c r="D549" s="49" t="s">
        <v>273</v>
      </c>
      <c r="E549" s="39">
        <v>3247000</v>
      </c>
      <c r="F549" s="39">
        <v>-7700</v>
      </c>
      <c r="G549" s="39">
        <f t="shared" si="33"/>
        <v>3239300</v>
      </c>
    </row>
    <row r="550" spans="1:7" ht="31.5">
      <c r="A550" s="45" t="s">
        <v>6</v>
      </c>
      <c r="B550" s="9" t="s">
        <v>242</v>
      </c>
      <c r="C550" s="9" t="s">
        <v>305</v>
      </c>
      <c r="D550" s="49" t="s">
        <v>63</v>
      </c>
      <c r="E550" s="39">
        <f>E551</f>
        <v>48000</v>
      </c>
      <c r="F550" s="39">
        <f>F551</f>
        <v>7700</v>
      </c>
      <c r="G550" s="39">
        <f t="shared" si="33"/>
        <v>55700</v>
      </c>
    </row>
    <row r="551" spans="1:7" ht="47.25">
      <c r="A551" s="45" t="s">
        <v>7</v>
      </c>
      <c r="B551" s="9" t="s">
        <v>242</v>
      </c>
      <c r="C551" s="9" t="s">
        <v>305</v>
      </c>
      <c r="D551" s="49" t="s">
        <v>64</v>
      </c>
      <c r="E551" s="39">
        <v>48000</v>
      </c>
      <c r="F551" s="39">
        <v>7700</v>
      </c>
      <c r="G551" s="39">
        <f t="shared" si="33"/>
        <v>55700</v>
      </c>
    </row>
    <row r="552" spans="1:7" ht="31.5">
      <c r="A552" s="45" t="s">
        <v>308</v>
      </c>
      <c r="B552" s="9" t="s">
        <v>242</v>
      </c>
      <c r="C552" s="9" t="s">
        <v>307</v>
      </c>
      <c r="D552" s="55" t="s">
        <v>152</v>
      </c>
      <c r="E552" s="39">
        <f>SUM(E553,E555,E557)</f>
        <v>14195000</v>
      </c>
      <c r="F552" s="39">
        <f>SUM(F553,F555,F557)</f>
        <v>0</v>
      </c>
      <c r="G552" s="39">
        <f t="shared" si="33"/>
        <v>14195000</v>
      </c>
    </row>
    <row r="553" spans="1:7" ht="78.75">
      <c r="A553" s="21" t="s">
        <v>4</v>
      </c>
      <c r="B553" s="9" t="s">
        <v>242</v>
      </c>
      <c r="C553" s="9" t="s">
        <v>307</v>
      </c>
      <c r="D553" s="49" t="s">
        <v>272</v>
      </c>
      <c r="E553" s="39">
        <f>E554</f>
        <v>11797900</v>
      </c>
      <c r="F553" s="39">
        <f>F554</f>
        <v>-97202</v>
      </c>
      <c r="G553" s="39">
        <f t="shared" si="33"/>
        <v>11700698</v>
      </c>
    </row>
    <row r="554" spans="1:7" ht="31.5">
      <c r="A554" s="21" t="s">
        <v>396</v>
      </c>
      <c r="B554" s="9" t="s">
        <v>242</v>
      </c>
      <c r="C554" s="9" t="s">
        <v>307</v>
      </c>
      <c r="D554" s="49">
        <v>110</v>
      </c>
      <c r="E554" s="39">
        <v>11797900</v>
      </c>
      <c r="F554" s="39">
        <f>-3180-1632-92390</f>
        <v>-97202</v>
      </c>
      <c r="G554" s="39">
        <f t="shared" si="33"/>
        <v>11700698</v>
      </c>
    </row>
    <row r="555" spans="1:7" ht="31.5">
      <c r="A555" s="45" t="s">
        <v>6</v>
      </c>
      <c r="B555" s="9" t="s">
        <v>242</v>
      </c>
      <c r="C555" s="9" t="s">
        <v>307</v>
      </c>
      <c r="D555" s="49" t="s">
        <v>63</v>
      </c>
      <c r="E555" s="39">
        <f>E556</f>
        <v>2396655</v>
      </c>
      <c r="F555" s="39">
        <f>F556</f>
        <v>96996</v>
      </c>
      <c r="G555" s="39">
        <f t="shared" si="33"/>
        <v>2493651</v>
      </c>
    </row>
    <row r="556" spans="1:7" ht="47.25">
      <c r="A556" s="45" t="s">
        <v>7</v>
      </c>
      <c r="B556" s="9" t="s">
        <v>242</v>
      </c>
      <c r="C556" s="9" t="s">
        <v>307</v>
      </c>
      <c r="D556" s="49" t="s">
        <v>64</v>
      </c>
      <c r="E556" s="39">
        <v>2396655</v>
      </c>
      <c r="F556" s="39">
        <f>2974+1632+92390</f>
        <v>96996</v>
      </c>
      <c r="G556" s="39">
        <f t="shared" si="33"/>
        <v>2493651</v>
      </c>
    </row>
    <row r="557" spans="1:7" ht="15.75">
      <c r="A557" s="45" t="s">
        <v>260</v>
      </c>
      <c r="B557" s="9" t="s">
        <v>242</v>
      </c>
      <c r="C557" s="9" t="s">
        <v>307</v>
      </c>
      <c r="D557" s="49">
        <v>800</v>
      </c>
      <c r="E557" s="39">
        <f>E558</f>
        <v>445</v>
      </c>
      <c r="F557" s="39">
        <f>F558</f>
        <v>206</v>
      </c>
      <c r="G557" s="39">
        <f t="shared" si="33"/>
        <v>651</v>
      </c>
    </row>
    <row r="558" spans="1:7" ht="15.75">
      <c r="A558" s="45" t="s">
        <v>376</v>
      </c>
      <c r="B558" s="9" t="s">
        <v>242</v>
      </c>
      <c r="C558" s="9" t="s">
        <v>307</v>
      </c>
      <c r="D558" s="49">
        <v>850</v>
      </c>
      <c r="E558" s="39">
        <v>445</v>
      </c>
      <c r="F558" s="39">
        <v>206</v>
      </c>
      <c r="G558" s="39">
        <f t="shared" si="33"/>
        <v>651</v>
      </c>
    </row>
    <row r="559" spans="1:7" ht="15.75">
      <c r="A559" s="23" t="s">
        <v>193</v>
      </c>
      <c r="B559" s="6" t="s">
        <v>188</v>
      </c>
      <c r="C559" s="6" t="s">
        <v>153</v>
      </c>
      <c r="D559" s="6" t="s">
        <v>152</v>
      </c>
      <c r="E559" s="42">
        <f>SUM(E560,E566)</f>
        <v>49388038.19</v>
      </c>
      <c r="F559" s="42">
        <f>SUM(F560,F566)</f>
        <v>4186224.25</v>
      </c>
      <c r="G559" s="42">
        <f t="shared" si="33"/>
        <v>53574262.44</v>
      </c>
    </row>
    <row r="560" spans="1:7" ht="16.5" customHeight="1">
      <c r="A560" s="20" t="s">
        <v>56</v>
      </c>
      <c r="B560" s="48" t="s">
        <v>57</v>
      </c>
      <c r="C560" s="48" t="s">
        <v>153</v>
      </c>
      <c r="D560" s="48" t="s">
        <v>152</v>
      </c>
      <c r="E560" s="72">
        <f aca="true" t="shared" si="35" ref="E560:F564">E561</f>
        <v>500000</v>
      </c>
      <c r="F560" s="72">
        <f t="shared" si="35"/>
        <v>0</v>
      </c>
      <c r="G560" s="41">
        <f t="shared" si="33"/>
        <v>500000</v>
      </c>
    </row>
    <row r="561" spans="1:7" ht="31.5">
      <c r="A561" s="21" t="s">
        <v>71</v>
      </c>
      <c r="B561" s="9" t="s">
        <v>57</v>
      </c>
      <c r="C561" s="9" t="s">
        <v>72</v>
      </c>
      <c r="D561" s="9" t="s">
        <v>152</v>
      </c>
      <c r="E561" s="39">
        <f t="shared" si="35"/>
        <v>500000</v>
      </c>
      <c r="F561" s="39">
        <f t="shared" si="35"/>
        <v>0</v>
      </c>
      <c r="G561" s="39">
        <f t="shared" si="33"/>
        <v>500000</v>
      </c>
    </row>
    <row r="562" spans="1:7" ht="63">
      <c r="A562" s="21" t="s">
        <v>368</v>
      </c>
      <c r="B562" s="9" t="s">
        <v>57</v>
      </c>
      <c r="C562" s="9" t="s">
        <v>373</v>
      </c>
      <c r="D562" s="9" t="s">
        <v>152</v>
      </c>
      <c r="E562" s="39">
        <f t="shared" si="35"/>
        <v>500000</v>
      </c>
      <c r="F562" s="39">
        <f t="shared" si="35"/>
        <v>0</v>
      </c>
      <c r="G562" s="39">
        <f t="shared" si="33"/>
        <v>500000</v>
      </c>
    </row>
    <row r="563" spans="1:7" ht="63">
      <c r="A563" s="21" t="s">
        <v>169</v>
      </c>
      <c r="B563" s="9" t="s">
        <v>57</v>
      </c>
      <c r="C563" s="9" t="s">
        <v>374</v>
      </c>
      <c r="D563" s="9" t="s">
        <v>152</v>
      </c>
      <c r="E563" s="39">
        <f t="shared" si="35"/>
        <v>500000</v>
      </c>
      <c r="F563" s="39">
        <f t="shared" si="35"/>
        <v>0</v>
      </c>
      <c r="G563" s="39">
        <f t="shared" si="33"/>
        <v>500000</v>
      </c>
    </row>
    <row r="564" spans="1:7" ht="15.75">
      <c r="A564" s="45" t="s">
        <v>260</v>
      </c>
      <c r="B564" s="9" t="s">
        <v>57</v>
      </c>
      <c r="C564" s="9" t="s">
        <v>374</v>
      </c>
      <c r="D564" s="9" t="s">
        <v>91</v>
      </c>
      <c r="E564" s="39">
        <f t="shared" si="35"/>
        <v>500000</v>
      </c>
      <c r="F564" s="39">
        <f t="shared" si="35"/>
        <v>0</v>
      </c>
      <c r="G564" s="39">
        <f t="shared" si="33"/>
        <v>500000</v>
      </c>
    </row>
    <row r="565" spans="1:7" ht="15.75">
      <c r="A565" s="45" t="s">
        <v>12</v>
      </c>
      <c r="B565" s="9" t="s">
        <v>57</v>
      </c>
      <c r="C565" s="9" t="s">
        <v>374</v>
      </c>
      <c r="D565" s="9" t="s">
        <v>13</v>
      </c>
      <c r="E565" s="39">
        <v>500000</v>
      </c>
      <c r="F565" s="39">
        <v>0</v>
      </c>
      <c r="G565" s="39">
        <f t="shared" si="33"/>
        <v>500000</v>
      </c>
    </row>
    <row r="566" spans="1:7" ht="15.75" customHeight="1">
      <c r="A566" s="20" t="s">
        <v>194</v>
      </c>
      <c r="B566" s="7" t="s">
        <v>195</v>
      </c>
      <c r="C566" s="7" t="s">
        <v>153</v>
      </c>
      <c r="D566" s="7" t="s">
        <v>152</v>
      </c>
      <c r="E566" s="41">
        <f>SUM(E567,E571,E576)</f>
        <v>48888038.19</v>
      </c>
      <c r="F566" s="41">
        <f>SUM(F567,F571,F576)</f>
        <v>4186224.25</v>
      </c>
      <c r="G566" s="41">
        <f t="shared" si="33"/>
        <v>53074262.44</v>
      </c>
    </row>
    <row r="567" spans="1:7" ht="47.25">
      <c r="A567" s="21" t="s">
        <v>420</v>
      </c>
      <c r="B567" s="9" t="s">
        <v>195</v>
      </c>
      <c r="C567" s="9" t="s">
        <v>422</v>
      </c>
      <c r="D567" s="9" t="s">
        <v>152</v>
      </c>
      <c r="E567" s="39">
        <f aca="true" t="shared" si="36" ref="E567:F569">E568</f>
        <v>0</v>
      </c>
      <c r="F567" s="39">
        <f t="shared" si="36"/>
        <v>4186224.25</v>
      </c>
      <c r="G567" s="39">
        <f t="shared" si="33"/>
        <v>4186224.25</v>
      </c>
    </row>
    <row r="568" spans="1:7" ht="63">
      <c r="A568" s="21" t="s">
        <v>464</v>
      </c>
      <c r="B568" s="9" t="s">
        <v>195</v>
      </c>
      <c r="C568" s="9" t="s">
        <v>465</v>
      </c>
      <c r="D568" s="9" t="s">
        <v>152</v>
      </c>
      <c r="E568" s="39">
        <f t="shared" si="36"/>
        <v>0</v>
      </c>
      <c r="F568" s="39">
        <f t="shared" si="36"/>
        <v>4186224.25</v>
      </c>
      <c r="G568" s="39">
        <f t="shared" si="33"/>
        <v>4186224.25</v>
      </c>
    </row>
    <row r="569" spans="1:7" ht="15.75" customHeight="1">
      <c r="A569" s="45" t="s">
        <v>260</v>
      </c>
      <c r="B569" s="9" t="s">
        <v>195</v>
      </c>
      <c r="C569" s="9" t="s">
        <v>465</v>
      </c>
      <c r="D569" s="9" t="s">
        <v>91</v>
      </c>
      <c r="E569" s="39">
        <f t="shared" si="36"/>
        <v>0</v>
      </c>
      <c r="F569" s="39">
        <f t="shared" si="36"/>
        <v>4186224.25</v>
      </c>
      <c r="G569" s="39">
        <f t="shared" si="33"/>
        <v>4186224.25</v>
      </c>
    </row>
    <row r="570" spans="1:7" ht="15.75" customHeight="1">
      <c r="A570" s="45" t="s">
        <v>12</v>
      </c>
      <c r="B570" s="9" t="s">
        <v>195</v>
      </c>
      <c r="C570" s="9" t="s">
        <v>465</v>
      </c>
      <c r="D570" s="9" t="s">
        <v>13</v>
      </c>
      <c r="E570" s="39"/>
      <c r="F570" s="39">
        <v>4186224.25</v>
      </c>
      <c r="G570" s="39">
        <f t="shared" si="33"/>
        <v>4186224.25</v>
      </c>
    </row>
    <row r="571" spans="1:7" ht="15.75">
      <c r="A571" s="21" t="s">
        <v>393</v>
      </c>
      <c r="B571" s="9" t="s">
        <v>195</v>
      </c>
      <c r="C571" s="9" t="s">
        <v>100</v>
      </c>
      <c r="D571" s="9" t="s">
        <v>152</v>
      </c>
      <c r="E571" s="39">
        <f aca="true" t="shared" si="37" ref="E571:F574">E572</f>
        <v>500000</v>
      </c>
      <c r="F571" s="39">
        <f t="shared" si="37"/>
        <v>0</v>
      </c>
      <c r="G571" s="39">
        <f t="shared" si="33"/>
        <v>500000</v>
      </c>
    </row>
    <row r="572" spans="1:7" ht="31.5">
      <c r="A572" s="21" t="s">
        <v>353</v>
      </c>
      <c r="B572" s="9" t="s">
        <v>195</v>
      </c>
      <c r="C572" s="9" t="s">
        <v>122</v>
      </c>
      <c r="D572" s="9" t="s">
        <v>152</v>
      </c>
      <c r="E572" s="39">
        <f t="shared" si="37"/>
        <v>500000</v>
      </c>
      <c r="F572" s="39">
        <f t="shared" si="37"/>
        <v>0</v>
      </c>
      <c r="G572" s="39">
        <f t="shared" si="33"/>
        <v>500000</v>
      </c>
    </row>
    <row r="573" spans="1:7" ht="75.75" customHeight="1">
      <c r="A573" s="21" t="s">
        <v>58</v>
      </c>
      <c r="B573" s="9" t="s">
        <v>195</v>
      </c>
      <c r="C573" s="9" t="s">
        <v>59</v>
      </c>
      <c r="D573" s="9" t="s">
        <v>152</v>
      </c>
      <c r="E573" s="39">
        <f t="shared" si="37"/>
        <v>500000</v>
      </c>
      <c r="F573" s="39">
        <f t="shared" si="37"/>
        <v>0</v>
      </c>
      <c r="G573" s="39">
        <f t="shared" si="33"/>
        <v>500000</v>
      </c>
    </row>
    <row r="574" spans="1:7" ht="15.75">
      <c r="A574" s="45" t="s">
        <v>260</v>
      </c>
      <c r="B574" s="9" t="s">
        <v>195</v>
      </c>
      <c r="C574" s="9" t="s">
        <v>59</v>
      </c>
      <c r="D574" s="9" t="s">
        <v>91</v>
      </c>
      <c r="E574" s="39">
        <f t="shared" si="37"/>
        <v>500000</v>
      </c>
      <c r="F574" s="39">
        <f t="shared" si="37"/>
        <v>0</v>
      </c>
      <c r="G574" s="39">
        <f t="shared" si="33"/>
        <v>500000</v>
      </c>
    </row>
    <row r="575" spans="1:7" ht="15.75">
      <c r="A575" s="45" t="s">
        <v>12</v>
      </c>
      <c r="B575" s="9" t="s">
        <v>195</v>
      </c>
      <c r="C575" s="9" t="s">
        <v>59</v>
      </c>
      <c r="D575" s="9" t="s">
        <v>13</v>
      </c>
      <c r="E575" s="39">
        <v>500000</v>
      </c>
      <c r="F575" s="39">
        <v>0</v>
      </c>
      <c r="G575" s="39">
        <f t="shared" si="33"/>
        <v>500000</v>
      </c>
    </row>
    <row r="576" spans="1:7" ht="31.5">
      <c r="A576" s="21" t="s">
        <v>71</v>
      </c>
      <c r="B576" s="9" t="s">
        <v>195</v>
      </c>
      <c r="C576" s="9" t="s">
        <v>72</v>
      </c>
      <c r="D576" s="9" t="s">
        <v>152</v>
      </c>
      <c r="E576" s="39">
        <f>E577</f>
        <v>48388038.19</v>
      </c>
      <c r="F576" s="39">
        <f>F577</f>
        <v>0</v>
      </c>
      <c r="G576" s="39">
        <f t="shared" si="33"/>
        <v>48388038.19</v>
      </c>
    </row>
    <row r="577" spans="1:7" ht="63">
      <c r="A577" s="21" t="s">
        <v>368</v>
      </c>
      <c r="B577" s="9" t="s">
        <v>195</v>
      </c>
      <c r="C577" s="9" t="s">
        <v>373</v>
      </c>
      <c r="D577" s="9" t="s">
        <v>152</v>
      </c>
      <c r="E577" s="39">
        <f>SUM(E578,E581)</f>
        <v>48388038.19</v>
      </c>
      <c r="F577" s="39">
        <f>SUM(F578,F581)</f>
        <v>0</v>
      </c>
      <c r="G577" s="39">
        <f t="shared" si="33"/>
        <v>48388038.19</v>
      </c>
    </row>
    <row r="578" spans="1:7" ht="31.5">
      <c r="A578" s="21" t="s">
        <v>61</v>
      </c>
      <c r="B578" s="9" t="s">
        <v>195</v>
      </c>
      <c r="C578" s="9" t="s">
        <v>375</v>
      </c>
      <c r="D578" s="9" t="s">
        <v>152</v>
      </c>
      <c r="E578" s="39">
        <f>E579</f>
        <v>400000</v>
      </c>
      <c r="F578" s="39">
        <f>F579</f>
        <v>0</v>
      </c>
      <c r="G578" s="39">
        <f t="shared" si="33"/>
        <v>400000</v>
      </c>
    </row>
    <row r="579" spans="1:7" ht="31.5">
      <c r="A579" s="45" t="s">
        <v>6</v>
      </c>
      <c r="B579" s="9" t="s">
        <v>195</v>
      </c>
      <c r="C579" s="9" t="s">
        <v>375</v>
      </c>
      <c r="D579" s="9" t="s">
        <v>63</v>
      </c>
      <c r="E579" s="39">
        <f>E580</f>
        <v>400000</v>
      </c>
      <c r="F579" s="39">
        <f>F580</f>
        <v>0</v>
      </c>
      <c r="G579" s="39">
        <f t="shared" si="33"/>
        <v>400000</v>
      </c>
    </row>
    <row r="580" spans="1:7" ht="47.25">
      <c r="A580" s="45" t="s">
        <v>7</v>
      </c>
      <c r="B580" s="9" t="s">
        <v>195</v>
      </c>
      <c r="C580" s="9" t="s">
        <v>375</v>
      </c>
      <c r="D580" s="9" t="s">
        <v>64</v>
      </c>
      <c r="E580" s="39">
        <v>400000</v>
      </c>
      <c r="F580" s="39">
        <v>0</v>
      </c>
      <c r="G580" s="39">
        <f t="shared" si="33"/>
        <v>400000</v>
      </c>
    </row>
    <row r="581" spans="1:7" ht="63">
      <c r="A581" s="21" t="s">
        <v>169</v>
      </c>
      <c r="B581" s="9" t="s">
        <v>195</v>
      </c>
      <c r="C581" s="9" t="s">
        <v>374</v>
      </c>
      <c r="D581" s="9" t="s">
        <v>152</v>
      </c>
      <c r="E581" s="39">
        <f>E582</f>
        <v>47988038.19</v>
      </c>
      <c r="F581" s="39">
        <f>F582</f>
        <v>0</v>
      </c>
      <c r="G581" s="39">
        <f t="shared" si="33"/>
        <v>47988038.19</v>
      </c>
    </row>
    <row r="582" spans="1:7" ht="15.75">
      <c r="A582" s="45" t="s">
        <v>260</v>
      </c>
      <c r="B582" s="9" t="s">
        <v>195</v>
      </c>
      <c r="C582" s="9" t="s">
        <v>374</v>
      </c>
      <c r="D582" s="9" t="s">
        <v>91</v>
      </c>
      <c r="E582" s="39">
        <f>E583</f>
        <v>47988038.19</v>
      </c>
      <c r="F582" s="39">
        <f>F583</f>
        <v>0</v>
      </c>
      <c r="G582" s="39">
        <f t="shared" si="33"/>
        <v>47988038.19</v>
      </c>
    </row>
    <row r="583" spans="1:7" ht="15.75">
      <c r="A583" s="45" t="s">
        <v>12</v>
      </c>
      <c r="B583" s="9" t="s">
        <v>195</v>
      </c>
      <c r="C583" s="9" t="s">
        <v>374</v>
      </c>
      <c r="D583" s="9" t="s">
        <v>13</v>
      </c>
      <c r="E583" s="39">
        <v>47988038.19</v>
      </c>
      <c r="F583" s="39">
        <v>0</v>
      </c>
      <c r="G583" s="39">
        <f>SUM(E583:F583)</f>
        <v>47988038.19</v>
      </c>
    </row>
    <row r="584" spans="1:7" ht="15.75">
      <c r="A584" s="23" t="s">
        <v>173</v>
      </c>
      <c r="B584" s="6" t="s">
        <v>157</v>
      </c>
      <c r="C584" s="6" t="s">
        <v>153</v>
      </c>
      <c r="D584" s="6" t="s">
        <v>152</v>
      </c>
      <c r="E584" s="42">
        <f>SUM(E585,E591,E608,E718,E727)</f>
        <v>682887084.51</v>
      </c>
      <c r="F584" s="42">
        <f>SUM(F585,F591,F608,F718,F727)</f>
        <v>20083402</v>
      </c>
      <c r="G584" s="42">
        <f>SUM(E584:F584)</f>
        <v>702970486.51</v>
      </c>
    </row>
    <row r="585" spans="1:7" ht="17.25" customHeight="1">
      <c r="A585" s="20" t="s">
        <v>138</v>
      </c>
      <c r="B585" s="7" t="s">
        <v>139</v>
      </c>
      <c r="C585" s="7" t="s">
        <v>153</v>
      </c>
      <c r="D585" s="7" t="s">
        <v>152</v>
      </c>
      <c r="E585" s="41">
        <f aca="true" t="shared" si="38" ref="E585:F589">E586</f>
        <v>3350000</v>
      </c>
      <c r="F585" s="41">
        <f t="shared" si="38"/>
        <v>0</v>
      </c>
      <c r="G585" s="41">
        <f>SUM(E585:F585)</f>
        <v>3350000</v>
      </c>
    </row>
    <row r="586" spans="1:7" ht="31.5">
      <c r="A586" s="24" t="s">
        <v>71</v>
      </c>
      <c r="B586" s="9" t="s">
        <v>139</v>
      </c>
      <c r="C586" s="9" t="s">
        <v>72</v>
      </c>
      <c r="D586" s="9" t="s">
        <v>152</v>
      </c>
      <c r="E586" s="39">
        <f t="shared" si="38"/>
        <v>3350000</v>
      </c>
      <c r="F586" s="39">
        <f t="shared" si="38"/>
        <v>0</v>
      </c>
      <c r="G586" s="39">
        <f>SUM(E586:F586)</f>
        <v>3350000</v>
      </c>
    </row>
    <row r="587" spans="1:7" ht="63">
      <c r="A587" s="21" t="s">
        <v>47</v>
      </c>
      <c r="B587" s="9" t="s">
        <v>139</v>
      </c>
      <c r="C587" s="9" t="s">
        <v>73</v>
      </c>
      <c r="D587" s="9" t="s">
        <v>152</v>
      </c>
      <c r="E587" s="39">
        <f t="shared" si="38"/>
        <v>3350000</v>
      </c>
      <c r="F587" s="39">
        <f t="shared" si="38"/>
        <v>0</v>
      </c>
      <c r="G587" s="39">
        <f t="shared" si="33"/>
        <v>3350000</v>
      </c>
    </row>
    <row r="588" spans="1:7" ht="47.25">
      <c r="A588" s="21" t="s">
        <v>282</v>
      </c>
      <c r="B588" s="9" t="s">
        <v>139</v>
      </c>
      <c r="C588" s="9" t="s">
        <v>351</v>
      </c>
      <c r="D588" s="9" t="s">
        <v>152</v>
      </c>
      <c r="E588" s="39">
        <f t="shared" si="38"/>
        <v>3350000</v>
      </c>
      <c r="F588" s="39">
        <f t="shared" si="38"/>
        <v>0</v>
      </c>
      <c r="G588" s="39">
        <f t="shared" si="33"/>
        <v>3350000</v>
      </c>
    </row>
    <row r="589" spans="1:7" ht="31.5">
      <c r="A589" s="21" t="s">
        <v>275</v>
      </c>
      <c r="B589" s="9" t="s">
        <v>139</v>
      </c>
      <c r="C589" s="9" t="s">
        <v>351</v>
      </c>
      <c r="D589" s="9" t="s">
        <v>274</v>
      </c>
      <c r="E589" s="39">
        <f t="shared" si="38"/>
        <v>3350000</v>
      </c>
      <c r="F589" s="39">
        <f t="shared" si="38"/>
        <v>0</v>
      </c>
      <c r="G589" s="39">
        <f t="shared" si="33"/>
        <v>3350000</v>
      </c>
    </row>
    <row r="590" spans="1:7" ht="31.5">
      <c r="A590" s="26" t="s">
        <v>277</v>
      </c>
      <c r="B590" s="9" t="s">
        <v>139</v>
      </c>
      <c r="C590" s="9" t="s">
        <v>351</v>
      </c>
      <c r="D590" s="9" t="s">
        <v>276</v>
      </c>
      <c r="E590" s="39">
        <v>3350000</v>
      </c>
      <c r="F590" s="39">
        <v>0</v>
      </c>
      <c r="G590" s="39">
        <f t="shared" si="33"/>
        <v>3350000</v>
      </c>
    </row>
    <row r="591" spans="1:7" ht="17.25" customHeight="1">
      <c r="A591" s="20" t="s">
        <v>174</v>
      </c>
      <c r="B591" s="7" t="s">
        <v>158</v>
      </c>
      <c r="C591" s="7" t="s">
        <v>153</v>
      </c>
      <c r="D591" s="7" t="s">
        <v>152</v>
      </c>
      <c r="E591" s="41">
        <f>SUM(E592,E600)</f>
        <v>12802308</v>
      </c>
      <c r="F591" s="41">
        <f>SUM(F592,F600)</f>
        <v>0</v>
      </c>
      <c r="G591" s="41">
        <f t="shared" si="33"/>
        <v>12802308</v>
      </c>
    </row>
    <row r="592" spans="1:7" ht="97.5" customHeight="1">
      <c r="A592" s="21" t="s">
        <v>310</v>
      </c>
      <c r="B592" s="9" t="s">
        <v>158</v>
      </c>
      <c r="C592" s="9" t="s">
        <v>311</v>
      </c>
      <c r="D592" s="9" t="s">
        <v>152</v>
      </c>
      <c r="E592" s="39">
        <f>E593</f>
        <v>5802308</v>
      </c>
      <c r="F592" s="39">
        <f>F593</f>
        <v>0</v>
      </c>
      <c r="G592" s="39">
        <f t="shared" si="33"/>
        <v>5802308</v>
      </c>
    </row>
    <row r="593" spans="1:7" ht="63">
      <c r="A593" s="21" t="s">
        <v>378</v>
      </c>
      <c r="B593" s="9" t="s">
        <v>158</v>
      </c>
      <c r="C593" s="9" t="s">
        <v>312</v>
      </c>
      <c r="D593" s="9" t="s">
        <v>152</v>
      </c>
      <c r="E593" s="39">
        <f>SUM(E594,E596,E598)</f>
        <v>5802308</v>
      </c>
      <c r="F593" s="39">
        <f>SUM(F594,F596,F598)</f>
        <v>0</v>
      </c>
      <c r="G593" s="39">
        <f t="shared" si="33"/>
        <v>5802308</v>
      </c>
    </row>
    <row r="594" spans="1:7" ht="78.75">
      <c r="A594" s="21" t="s">
        <v>4</v>
      </c>
      <c r="B594" s="9" t="s">
        <v>158</v>
      </c>
      <c r="C594" s="9" t="s">
        <v>312</v>
      </c>
      <c r="D594" s="9" t="s">
        <v>272</v>
      </c>
      <c r="E594" s="39">
        <f>E595</f>
        <v>5139300</v>
      </c>
      <c r="F594" s="39">
        <f>F595</f>
        <v>-67550</v>
      </c>
      <c r="G594" s="39">
        <f t="shared" si="33"/>
        <v>5071750</v>
      </c>
    </row>
    <row r="595" spans="1:7" ht="31.5">
      <c r="A595" s="21" t="s">
        <v>396</v>
      </c>
      <c r="B595" s="9" t="s">
        <v>158</v>
      </c>
      <c r="C595" s="9" t="s">
        <v>312</v>
      </c>
      <c r="D595" s="9" t="s">
        <v>397</v>
      </c>
      <c r="E595" s="39">
        <v>5139300</v>
      </c>
      <c r="F595" s="39">
        <f>-24550-43000</f>
        <v>-67550</v>
      </c>
      <c r="G595" s="39">
        <f t="shared" si="33"/>
        <v>5071750</v>
      </c>
    </row>
    <row r="596" spans="1:7" ht="31.5">
      <c r="A596" s="45" t="s">
        <v>6</v>
      </c>
      <c r="B596" s="9" t="s">
        <v>158</v>
      </c>
      <c r="C596" s="9" t="s">
        <v>312</v>
      </c>
      <c r="D596" s="9" t="s">
        <v>63</v>
      </c>
      <c r="E596" s="39">
        <f>E597</f>
        <v>661108</v>
      </c>
      <c r="F596" s="39">
        <f>F597</f>
        <v>67550</v>
      </c>
      <c r="G596" s="39">
        <f t="shared" si="33"/>
        <v>728658</v>
      </c>
    </row>
    <row r="597" spans="1:7" ht="47.25">
      <c r="A597" s="45" t="s">
        <v>7</v>
      </c>
      <c r="B597" s="9" t="s">
        <v>158</v>
      </c>
      <c r="C597" s="9" t="s">
        <v>312</v>
      </c>
      <c r="D597" s="9" t="s">
        <v>64</v>
      </c>
      <c r="E597" s="39">
        <v>661108</v>
      </c>
      <c r="F597" s="39">
        <f>24550+43000</f>
        <v>67550</v>
      </c>
      <c r="G597" s="39">
        <f t="shared" si="33"/>
        <v>728658</v>
      </c>
    </row>
    <row r="598" spans="1:7" ht="15.75">
      <c r="A598" s="45" t="s">
        <v>260</v>
      </c>
      <c r="B598" s="9" t="s">
        <v>158</v>
      </c>
      <c r="C598" s="9" t="s">
        <v>312</v>
      </c>
      <c r="D598" s="9" t="s">
        <v>91</v>
      </c>
      <c r="E598" s="39">
        <f>E599</f>
        <v>1900</v>
      </c>
      <c r="F598" s="39">
        <f>F599</f>
        <v>0</v>
      </c>
      <c r="G598" s="39">
        <f t="shared" si="33"/>
        <v>1900</v>
      </c>
    </row>
    <row r="599" spans="1:7" ht="15.75">
      <c r="A599" s="45" t="s">
        <v>376</v>
      </c>
      <c r="B599" s="9" t="s">
        <v>158</v>
      </c>
      <c r="C599" s="9" t="s">
        <v>312</v>
      </c>
      <c r="D599" s="9" t="s">
        <v>377</v>
      </c>
      <c r="E599" s="39">
        <v>1900</v>
      </c>
      <c r="F599" s="39">
        <v>0</v>
      </c>
      <c r="G599" s="39">
        <f t="shared" si="33"/>
        <v>1900</v>
      </c>
    </row>
    <row r="600" spans="1:7" ht="31.5">
      <c r="A600" s="24" t="s">
        <v>71</v>
      </c>
      <c r="B600" s="9" t="s">
        <v>158</v>
      </c>
      <c r="C600" s="9" t="s">
        <v>72</v>
      </c>
      <c r="D600" s="9" t="s">
        <v>152</v>
      </c>
      <c r="E600" s="39">
        <f>E601</f>
        <v>7000000</v>
      </c>
      <c r="F600" s="39">
        <f>F601</f>
        <v>0</v>
      </c>
      <c r="G600" s="39">
        <f t="shared" si="33"/>
        <v>7000000</v>
      </c>
    </row>
    <row r="601" spans="1:7" ht="63">
      <c r="A601" s="24" t="s">
        <v>47</v>
      </c>
      <c r="B601" s="9" t="s">
        <v>158</v>
      </c>
      <c r="C601" s="9" t="s">
        <v>73</v>
      </c>
      <c r="D601" s="9" t="s">
        <v>152</v>
      </c>
      <c r="E601" s="39">
        <f>SUM(E602,E605)</f>
        <v>7000000</v>
      </c>
      <c r="F601" s="39">
        <f>SUM(F602,F605)</f>
        <v>0</v>
      </c>
      <c r="G601" s="39">
        <f t="shared" si="33"/>
        <v>7000000</v>
      </c>
    </row>
    <row r="602" spans="1:7" ht="31.5">
      <c r="A602" s="24" t="s">
        <v>45</v>
      </c>
      <c r="B602" s="9" t="s">
        <v>158</v>
      </c>
      <c r="C602" s="9" t="s">
        <v>309</v>
      </c>
      <c r="D602" s="9" t="s">
        <v>152</v>
      </c>
      <c r="E602" s="39">
        <f>E603</f>
        <v>1500000</v>
      </c>
      <c r="F602" s="39">
        <f>F603</f>
        <v>0</v>
      </c>
      <c r="G602" s="39">
        <f t="shared" si="33"/>
        <v>1500000</v>
      </c>
    </row>
    <row r="603" spans="1:7" ht="78.75">
      <c r="A603" s="21" t="s">
        <v>4</v>
      </c>
      <c r="B603" s="9" t="s">
        <v>158</v>
      </c>
      <c r="C603" s="9" t="s">
        <v>309</v>
      </c>
      <c r="D603" s="9" t="s">
        <v>272</v>
      </c>
      <c r="E603" s="39">
        <f>E604</f>
        <v>1500000</v>
      </c>
      <c r="F603" s="39">
        <f>F604</f>
        <v>0</v>
      </c>
      <c r="G603" s="39">
        <f t="shared" si="33"/>
        <v>1500000</v>
      </c>
    </row>
    <row r="604" spans="1:7" ht="31.5">
      <c r="A604" s="21" t="s">
        <v>396</v>
      </c>
      <c r="B604" s="9" t="s">
        <v>158</v>
      </c>
      <c r="C604" s="9" t="s">
        <v>309</v>
      </c>
      <c r="D604" s="9" t="s">
        <v>397</v>
      </c>
      <c r="E604" s="39">
        <v>1500000</v>
      </c>
      <c r="F604" s="39">
        <v>0</v>
      </c>
      <c r="G604" s="39">
        <f t="shared" si="33"/>
        <v>1500000</v>
      </c>
    </row>
    <row r="605" spans="1:7" ht="63">
      <c r="A605" s="21" t="s">
        <v>82</v>
      </c>
      <c r="B605" s="9" t="s">
        <v>158</v>
      </c>
      <c r="C605" s="9" t="s">
        <v>324</v>
      </c>
      <c r="D605" s="9" t="s">
        <v>152</v>
      </c>
      <c r="E605" s="39">
        <f>E606</f>
        <v>5500000</v>
      </c>
      <c r="F605" s="39">
        <f>F606</f>
        <v>0</v>
      </c>
      <c r="G605" s="39">
        <f t="shared" si="33"/>
        <v>5500000</v>
      </c>
    </row>
    <row r="606" spans="1:7" ht="15.75">
      <c r="A606" s="45" t="s">
        <v>260</v>
      </c>
      <c r="B606" s="9" t="s">
        <v>158</v>
      </c>
      <c r="C606" s="9" t="s">
        <v>324</v>
      </c>
      <c r="D606" s="9" t="s">
        <v>91</v>
      </c>
      <c r="E606" s="39">
        <f>E607</f>
        <v>5500000</v>
      </c>
      <c r="F606" s="39">
        <f>F607</f>
        <v>0</v>
      </c>
      <c r="G606" s="39">
        <f t="shared" si="33"/>
        <v>5500000</v>
      </c>
    </row>
    <row r="607" spans="1:7" ht="15.75">
      <c r="A607" s="45" t="s">
        <v>12</v>
      </c>
      <c r="B607" s="9" t="s">
        <v>158</v>
      </c>
      <c r="C607" s="9" t="s">
        <v>324</v>
      </c>
      <c r="D607" s="9" t="s">
        <v>13</v>
      </c>
      <c r="E607" s="39">
        <v>5500000</v>
      </c>
      <c r="F607" s="39">
        <v>0</v>
      </c>
      <c r="G607" s="39">
        <f t="shared" si="33"/>
        <v>5500000</v>
      </c>
    </row>
    <row r="608" spans="1:7" ht="17.25" customHeight="1">
      <c r="A608" s="29" t="s">
        <v>175</v>
      </c>
      <c r="B608" s="7">
        <v>1003</v>
      </c>
      <c r="C608" s="7" t="s">
        <v>153</v>
      </c>
      <c r="D608" s="7" t="s">
        <v>152</v>
      </c>
      <c r="E608" s="41">
        <f>SUM(E609,E625,E632,E639,E656,E652,E690)</f>
        <v>608084580.51</v>
      </c>
      <c r="F608" s="41">
        <f>SUM(F609,F625,F632,F639,F656,F652,F690)</f>
        <v>5582632</v>
      </c>
      <c r="G608" s="41">
        <f t="shared" si="33"/>
        <v>613667212.51</v>
      </c>
    </row>
    <row r="609" spans="1:7" ht="78.75">
      <c r="A609" s="24" t="s">
        <v>247</v>
      </c>
      <c r="B609" s="9" t="s">
        <v>162</v>
      </c>
      <c r="C609" s="9" t="s">
        <v>10</v>
      </c>
      <c r="D609" s="9" t="s">
        <v>152</v>
      </c>
      <c r="E609" s="39">
        <f>SUM(E610,E613,E616,E619,E622)</f>
        <v>420746195.7</v>
      </c>
      <c r="F609" s="39">
        <f>SUM(F610,F613,F616,F619,F622)</f>
        <v>-17017729</v>
      </c>
      <c r="G609" s="39">
        <f t="shared" si="33"/>
        <v>403728466.7</v>
      </c>
    </row>
    <row r="610" spans="1:7" ht="63">
      <c r="A610" s="24" t="s">
        <v>319</v>
      </c>
      <c r="B610" s="9" t="s">
        <v>162</v>
      </c>
      <c r="C610" s="9" t="s">
        <v>320</v>
      </c>
      <c r="D610" s="9" t="s">
        <v>152</v>
      </c>
      <c r="E610" s="39">
        <f>E611</f>
        <v>274156324.2</v>
      </c>
      <c r="F610" s="39">
        <f>F611</f>
        <v>-3019183</v>
      </c>
      <c r="G610" s="39">
        <f t="shared" si="33"/>
        <v>271137141.2</v>
      </c>
    </row>
    <row r="611" spans="1:7" ht="31.5">
      <c r="A611" s="21" t="s">
        <v>275</v>
      </c>
      <c r="B611" s="9" t="s">
        <v>162</v>
      </c>
      <c r="C611" s="9" t="s">
        <v>320</v>
      </c>
      <c r="D611" s="9" t="s">
        <v>274</v>
      </c>
      <c r="E611" s="39">
        <f>E612</f>
        <v>274156324.2</v>
      </c>
      <c r="F611" s="39">
        <f>F612</f>
        <v>-3019183</v>
      </c>
      <c r="G611" s="39">
        <f t="shared" si="33"/>
        <v>271137141.2</v>
      </c>
    </row>
    <row r="612" spans="1:7" ht="31.5">
      <c r="A612" s="30" t="s">
        <v>277</v>
      </c>
      <c r="B612" s="9" t="s">
        <v>162</v>
      </c>
      <c r="C612" s="9" t="s">
        <v>320</v>
      </c>
      <c r="D612" s="9" t="s">
        <v>276</v>
      </c>
      <c r="E612" s="39">
        <v>274156324.2</v>
      </c>
      <c r="F612" s="39">
        <f>-1094183-1925000</f>
        <v>-3019183</v>
      </c>
      <c r="G612" s="39">
        <f t="shared" si="33"/>
        <v>271137141.2</v>
      </c>
    </row>
    <row r="613" spans="1:7" ht="47.25">
      <c r="A613" s="30" t="s">
        <v>322</v>
      </c>
      <c r="B613" s="9" t="s">
        <v>162</v>
      </c>
      <c r="C613" s="9" t="s">
        <v>321</v>
      </c>
      <c r="D613" s="9" t="s">
        <v>152</v>
      </c>
      <c r="E613" s="39">
        <f>E614</f>
        <v>10836241</v>
      </c>
      <c r="F613" s="39">
        <f>F614</f>
        <v>4001454</v>
      </c>
      <c r="G613" s="39">
        <f t="shared" si="33"/>
        <v>14837695</v>
      </c>
    </row>
    <row r="614" spans="1:7" ht="31.5">
      <c r="A614" s="21" t="s">
        <v>275</v>
      </c>
      <c r="B614" s="9" t="s">
        <v>162</v>
      </c>
      <c r="C614" s="9" t="s">
        <v>321</v>
      </c>
      <c r="D614" s="9" t="s">
        <v>274</v>
      </c>
      <c r="E614" s="39">
        <f>E615</f>
        <v>10836241</v>
      </c>
      <c r="F614" s="39">
        <f>F615</f>
        <v>4001454</v>
      </c>
      <c r="G614" s="39">
        <f t="shared" si="33"/>
        <v>14837695</v>
      </c>
    </row>
    <row r="615" spans="1:7" ht="31.5">
      <c r="A615" s="30" t="s">
        <v>277</v>
      </c>
      <c r="B615" s="9" t="s">
        <v>162</v>
      </c>
      <c r="C615" s="9" t="s">
        <v>321</v>
      </c>
      <c r="D615" s="9" t="s">
        <v>276</v>
      </c>
      <c r="E615" s="39">
        <v>10836241</v>
      </c>
      <c r="F615" s="39">
        <v>4001454</v>
      </c>
      <c r="G615" s="39">
        <f t="shared" si="33"/>
        <v>14837695</v>
      </c>
    </row>
    <row r="616" spans="1:7" ht="47.25">
      <c r="A616" s="26" t="s">
        <v>326</v>
      </c>
      <c r="B616" s="9" t="s">
        <v>162</v>
      </c>
      <c r="C616" s="9" t="s">
        <v>325</v>
      </c>
      <c r="D616" s="9" t="s">
        <v>152</v>
      </c>
      <c r="E616" s="39">
        <f>E617</f>
        <v>811532.5</v>
      </c>
      <c r="F616" s="39">
        <f>F617</f>
        <v>0</v>
      </c>
      <c r="G616" s="39">
        <f t="shared" si="33"/>
        <v>811532.5</v>
      </c>
    </row>
    <row r="617" spans="1:7" ht="31.5">
      <c r="A617" s="21" t="s">
        <v>275</v>
      </c>
      <c r="B617" s="9" t="s">
        <v>162</v>
      </c>
      <c r="C617" s="9" t="s">
        <v>325</v>
      </c>
      <c r="D617" s="9" t="s">
        <v>274</v>
      </c>
      <c r="E617" s="39">
        <f>E618</f>
        <v>811532.5</v>
      </c>
      <c r="F617" s="39">
        <f>F618</f>
        <v>0</v>
      </c>
      <c r="G617" s="39">
        <f t="shared" si="33"/>
        <v>811532.5</v>
      </c>
    </row>
    <row r="618" spans="1:7" ht="31.5">
      <c r="A618" s="24" t="s">
        <v>280</v>
      </c>
      <c r="B618" s="9" t="s">
        <v>162</v>
      </c>
      <c r="C618" s="9" t="s">
        <v>325</v>
      </c>
      <c r="D618" s="9" t="s">
        <v>281</v>
      </c>
      <c r="E618" s="39">
        <v>811532.5</v>
      </c>
      <c r="F618" s="39">
        <v>0</v>
      </c>
      <c r="G618" s="39">
        <f t="shared" si="33"/>
        <v>811532.5</v>
      </c>
    </row>
    <row r="619" spans="1:7" ht="63">
      <c r="A619" s="30" t="s">
        <v>379</v>
      </c>
      <c r="B619" s="9" t="s">
        <v>162</v>
      </c>
      <c r="C619" s="9" t="s">
        <v>313</v>
      </c>
      <c r="D619" s="9" t="s">
        <v>152</v>
      </c>
      <c r="E619" s="39">
        <f>E620</f>
        <v>7901358</v>
      </c>
      <c r="F619" s="39">
        <f>F620</f>
        <v>0</v>
      </c>
      <c r="G619" s="39">
        <f t="shared" si="33"/>
        <v>7901358</v>
      </c>
    </row>
    <row r="620" spans="1:7" ht="31.5">
      <c r="A620" s="21" t="s">
        <v>275</v>
      </c>
      <c r="B620" s="9" t="s">
        <v>162</v>
      </c>
      <c r="C620" s="9" t="s">
        <v>313</v>
      </c>
      <c r="D620" s="9" t="s">
        <v>274</v>
      </c>
      <c r="E620" s="39">
        <f>E621</f>
        <v>7901358</v>
      </c>
      <c r="F620" s="39">
        <f>F621</f>
        <v>0</v>
      </c>
      <c r="G620" s="39">
        <f t="shared" si="33"/>
        <v>7901358</v>
      </c>
    </row>
    <row r="621" spans="1:7" ht="31.5">
      <c r="A621" s="30" t="s">
        <v>277</v>
      </c>
      <c r="B621" s="9" t="s">
        <v>162</v>
      </c>
      <c r="C621" s="9" t="s">
        <v>313</v>
      </c>
      <c r="D621" s="9" t="s">
        <v>276</v>
      </c>
      <c r="E621" s="39">
        <v>7901358</v>
      </c>
      <c r="F621" s="39">
        <v>0</v>
      </c>
      <c r="G621" s="39">
        <f t="shared" si="33"/>
        <v>7901358</v>
      </c>
    </row>
    <row r="622" spans="1:7" ht="31.5">
      <c r="A622" s="63" t="s">
        <v>271</v>
      </c>
      <c r="B622" s="9" t="s">
        <v>162</v>
      </c>
      <c r="C622" s="9" t="s">
        <v>314</v>
      </c>
      <c r="D622" s="9" t="s">
        <v>152</v>
      </c>
      <c r="E622" s="39">
        <f>E623</f>
        <v>127040740</v>
      </c>
      <c r="F622" s="39">
        <f>F623</f>
        <v>-18000000</v>
      </c>
      <c r="G622" s="39">
        <f t="shared" si="33"/>
        <v>109040740</v>
      </c>
    </row>
    <row r="623" spans="1:7" ht="31.5">
      <c r="A623" s="21" t="s">
        <v>275</v>
      </c>
      <c r="B623" s="9" t="s">
        <v>162</v>
      </c>
      <c r="C623" s="9" t="s">
        <v>314</v>
      </c>
      <c r="D623" s="9" t="s">
        <v>274</v>
      </c>
      <c r="E623" s="39">
        <f>E624</f>
        <v>127040740</v>
      </c>
      <c r="F623" s="39">
        <f>F624</f>
        <v>-18000000</v>
      </c>
      <c r="G623" s="39">
        <f t="shared" si="33"/>
        <v>109040740</v>
      </c>
    </row>
    <row r="624" spans="1:7" ht="31.5">
      <c r="A624" s="30" t="s">
        <v>277</v>
      </c>
      <c r="B624" s="9" t="s">
        <v>162</v>
      </c>
      <c r="C624" s="9" t="s">
        <v>314</v>
      </c>
      <c r="D624" s="9" t="s">
        <v>276</v>
      </c>
      <c r="E624" s="65">
        <v>127040740</v>
      </c>
      <c r="F624" s="65">
        <v>-18000000</v>
      </c>
      <c r="G624" s="39">
        <f t="shared" si="33"/>
        <v>109040740</v>
      </c>
    </row>
    <row r="625" spans="1:7" ht="31.5">
      <c r="A625" s="30" t="s">
        <v>477</v>
      </c>
      <c r="B625" s="9" t="s">
        <v>162</v>
      </c>
      <c r="C625" s="9" t="s">
        <v>480</v>
      </c>
      <c r="D625" s="9" t="s">
        <v>152</v>
      </c>
      <c r="E625" s="88">
        <f>SUM(E626,E629)</f>
        <v>3100000</v>
      </c>
      <c r="F625" s="88">
        <f>SUM(F626,F629)</f>
        <v>0</v>
      </c>
      <c r="G625" s="39">
        <f aca="true" t="shared" si="39" ref="G625:G631">SUM(E625:F625)</f>
        <v>3100000</v>
      </c>
    </row>
    <row r="626" spans="1:7" ht="63">
      <c r="A626" s="30" t="s">
        <v>478</v>
      </c>
      <c r="B626" s="9" t="s">
        <v>162</v>
      </c>
      <c r="C626" s="9" t="s">
        <v>481</v>
      </c>
      <c r="D626" s="9" t="s">
        <v>152</v>
      </c>
      <c r="E626" s="88">
        <f>E627</f>
        <v>1550000</v>
      </c>
      <c r="F626" s="88">
        <f>F627</f>
        <v>0</v>
      </c>
      <c r="G626" s="39">
        <f t="shared" si="39"/>
        <v>1550000</v>
      </c>
    </row>
    <row r="627" spans="1:7" ht="31.5">
      <c r="A627" s="45" t="s">
        <v>6</v>
      </c>
      <c r="B627" s="9" t="s">
        <v>162</v>
      </c>
      <c r="C627" s="9" t="s">
        <v>481</v>
      </c>
      <c r="D627" s="9" t="s">
        <v>63</v>
      </c>
      <c r="E627" s="88">
        <f>E628</f>
        <v>1550000</v>
      </c>
      <c r="F627" s="88">
        <f>F628</f>
        <v>0</v>
      </c>
      <c r="G627" s="39">
        <f t="shared" si="39"/>
        <v>1550000</v>
      </c>
    </row>
    <row r="628" spans="1:7" ht="47.25">
      <c r="A628" s="45" t="s">
        <v>7</v>
      </c>
      <c r="B628" s="9" t="s">
        <v>162</v>
      </c>
      <c r="C628" s="9" t="s">
        <v>481</v>
      </c>
      <c r="D628" s="9" t="s">
        <v>64</v>
      </c>
      <c r="E628" s="88">
        <v>1550000</v>
      </c>
      <c r="F628" s="88">
        <v>0</v>
      </c>
      <c r="G628" s="39">
        <f t="shared" si="39"/>
        <v>1550000</v>
      </c>
    </row>
    <row r="629" spans="1:7" ht="47.25">
      <c r="A629" s="45" t="s">
        <v>479</v>
      </c>
      <c r="B629" s="9" t="s">
        <v>162</v>
      </c>
      <c r="C629" s="9" t="s">
        <v>482</v>
      </c>
      <c r="D629" s="9" t="s">
        <v>152</v>
      </c>
      <c r="E629" s="88">
        <f>E630</f>
        <v>1550000</v>
      </c>
      <c r="F629" s="88">
        <f>F630</f>
        <v>0</v>
      </c>
      <c r="G629" s="39">
        <f t="shared" si="39"/>
        <v>1550000</v>
      </c>
    </row>
    <row r="630" spans="1:7" ht="31.5">
      <c r="A630" s="45" t="s">
        <v>6</v>
      </c>
      <c r="B630" s="9" t="s">
        <v>162</v>
      </c>
      <c r="C630" s="9" t="s">
        <v>482</v>
      </c>
      <c r="D630" s="9" t="s">
        <v>63</v>
      </c>
      <c r="E630" s="88">
        <f>E631</f>
        <v>1550000</v>
      </c>
      <c r="F630" s="88">
        <f>F631</f>
        <v>0</v>
      </c>
      <c r="G630" s="39">
        <f t="shared" si="39"/>
        <v>1550000</v>
      </c>
    </row>
    <row r="631" spans="1:7" ht="47.25">
      <c r="A631" s="45" t="s">
        <v>7</v>
      </c>
      <c r="B631" s="9" t="s">
        <v>162</v>
      </c>
      <c r="C631" s="9" t="s">
        <v>482</v>
      </c>
      <c r="D631" s="9" t="s">
        <v>64</v>
      </c>
      <c r="E631" s="88">
        <v>1550000</v>
      </c>
      <c r="F631" s="88">
        <v>0</v>
      </c>
      <c r="G631" s="39">
        <f t="shared" si="39"/>
        <v>1550000</v>
      </c>
    </row>
    <row r="632" spans="1:7" ht="31.5">
      <c r="A632" s="45" t="s">
        <v>454</v>
      </c>
      <c r="B632" s="9" t="s">
        <v>162</v>
      </c>
      <c r="C632" s="9" t="s">
        <v>456</v>
      </c>
      <c r="D632" s="9" t="s">
        <v>152</v>
      </c>
      <c r="E632" s="88">
        <f>SUM(E633,E636)</f>
        <v>20620055</v>
      </c>
      <c r="F632" s="88">
        <f>SUM(F633,F636)</f>
        <v>14903124</v>
      </c>
      <c r="G632" s="39">
        <f aca="true" t="shared" si="40" ref="G632:G638">SUM(E632:F632)</f>
        <v>35523179</v>
      </c>
    </row>
    <row r="633" spans="1:7" ht="63">
      <c r="A633" s="45" t="s">
        <v>462</v>
      </c>
      <c r="B633" s="9" t="s">
        <v>162</v>
      </c>
      <c r="C633" s="9" t="s">
        <v>463</v>
      </c>
      <c r="D633" s="9" t="s">
        <v>152</v>
      </c>
      <c r="E633" s="88">
        <f>E634</f>
        <v>4180443.05</v>
      </c>
      <c r="F633" s="88">
        <f>F634</f>
        <v>3106120</v>
      </c>
      <c r="G633" s="39">
        <f t="shared" si="40"/>
        <v>7286563.05</v>
      </c>
    </row>
    <row r="634" spans="1:7" ht="31.5">
      <c r="A634" s="21" t="s">
        <v>275</v>
      </c>
      <c r="B634" s="9" t="s">
        <v>162</v>
      </c>
      <c r="C634" s="9" t="s">
        <v>463</v>
      </c>
      <c r="D634" s="9" t="s">
        <v>274</v>
      </c>
      <c r="E634" s="88">
        <f>E635</f>
        <v>4180443.05</v>
      </c>
      <c r="F634" s="88">
        <f>F635</f>
        <v>3106120</v>
      </c>
      <c r="G634" s="39">
        <f t="shared" si="40"/>
        <v>7286563.05</v>
      </c>
    </row>
    <row r="635" spans="1:7" ht="31.5">
      <c r="A635" s="24" t="s">
        <v>280</v>
      </c>
      <c r="B635" s="9" t="s">
        <v>162</v>
      </c>
      <c r="C635" s="9" t="s">
        <v>463</v>
      </c>
      <c r="D635" s="9" t="s">
        <v>281</v>
      </c>
      <c r="E635" s="88">
        <v>4180443.05</v>
      </c>
      <c r="F635" s="88">
        <v>3106120</v>
      </c>
      <c r="G635" s="39">
        <f t="shared" si="40"/>
        <v>7286563.05</v>
      </c>
    </row>
    <row r="636" spans="1:7" ht="78.75">
      <c r="A636" s="30" t="s">
        <v>455</v>
      </c>
      <c r="B636" s="9" t="s">
        <v>162</v>
      </c>
      <c r="C636" s="9" t="s">
        <v>457</v>
      </c>
      <c r="D636" s="9" t="s">
        <v>152</v>
      </c>
      <c r="E636" s="88">
        <f>E637</f>
        <v>16439611.95</v>
      </c>
      <c r="F636" s="88">
        <f>F637</f>
        <v>11797004</v>
      </c>
      <c r="G636" s="39">
        <f t="shared" si="40"/>
        <v>28236615.95</v>
      </c>
    </row>
    <row r="637" spans="1:7" ht="31.5">
      <c r="A637" s="21" t="s">
        <v>275</v>
      </c>
      <c r="B637" s="9" t="s">
        <v>162</v>
      </c>
      <c r="C637" s="9" t="s">
        <v>457</v>
      </c>
      <c r="D637" s="9" t="s">
        <v>274</v>
      </c>
      <c r="E637" s="88">
        <f>E638</f>
        <v>16439611.95</v>
      </c>
      <c r="F637" s="88">
        <f>F638</f>
        <v>11797004</v>
      </c>
      <c r="G637" s="39">
        <f t="shared" si="40"/>
        <v>28236615.95</v>
      </c>
    </row>
    <row r="638" spans="1:7" ht="31.5">
      <c r="A638" s="24" t="s">
        <v>280</v>
      </c>
      <c r="B638" s="9" t="s">
        <v>162</v>
      </c>
      <c r="C638" s="9" t="s">
        <v>457</v>
      </c>
      <c r="D638" s="9" t="s">
        <v>281</v>
      </c>
      <c r="E638" s="88">
        <v>16439611.95</v>
      </c>
      <c r="F638" s="88">
        <v>11797004</v>
      </c>
      <c r="G638" s="39">
        <f t="shared" si="40"/>
        <v>28236615.95</v>
      </c>
    </row>
    <row r="639" spans="1:7" ht="63">
      <c r="A639" s="30" t="s">
        <v>315</v>
      </c>
      <c r="B639" s="9" t="s">
        <v>162</v>
      </c>
      <c r="C639" s="9" t="s">
        <v>316</v>
      </c>
      <c r="D639" s="9" t="s">
        <v>152</v>
      </c>
      <c r="E639" s="65">
        <f>SUM(E640,E646,E643,E649)</f>
        <v>110054369</v>
      </c>
      <c r="F639" s="65">
        <f>SUM(F640,F646,F643,F649)</f>
        <v>5781237</v>
      </c>
      <c r="G639" s="39">
        <f t="shared" si="33"/>
        <v>115835606</v>
      </c>
    </row>
    <row r="640" spans="1:7" ht="31.5">
      <c r="A640" s="30" t="s">
        <v>318</v>
      </c>
      <c r="B640" s="9" t="s">
        <v>162</v>
      </c>
      <c r="C640" s="9" t="s">
        <v>317</v>
      </c>
      <c r="D640" s="9" t="s">
        <v>152</v>
      </c>
      <c r="E640" s="65">
        <f>E641</f>
        <v>80087464</v>
      </c>
      <c r="F640" s="65">
        <f>F641</f>
        <v>2551026</v>
      </c>
      <c r="G640" s="39">
        <f t="shared" si="33"/>
        <v>82638490</v>
      </c>
    </row>
    <row r="641" spans="1:7" ht="31.5">
      <c r="A641" s="21" t="s">
        <v>275</v>
      </c>
      <c r="B641" s="9" t="s">
        <v>162</v>
      </c>
      <c r="C641" s="9" t="s">
        <v>317</v>
      </c>
      <c r="D641" s="9" t="s">
        <v>274</v>
      </c>
      <c r="E641" s="65">
        <f>E642</f>
        <v>80087464</v>
      </c>
      <c r="F641" s="65">
        <f>F642</f>
        <v>2551026</v>
      </c>
      <c r="G641" s="39">
        <f t="shared" si="33"/>
        <v>82638490</v>
      </c>
    </row>
    <row r="642" spans="1:7" ht="31.5">
      <c r="A642" s="30" t="s">
        <v>277</v>
      </c>
      <c r="B642" s="9" t="s">
        <v>162</v>
      </c>
      <c r="C642" s="9" t="s">
        <v>317</v>
      </c>
      <c r="D642" s="9" t="s">
        <v>276</v>
      </c>
      <c r="E642" s="65">
        <v>80087464</v>
      </c>
      <c r="F642" s="65">
        <v>2551026</v>
      </c>
      <c r="G642" s="39">
        <f aca="true" t="shared" si="41" ref="G642:G733">SUM(E642:F642)</f>
        <v>82638490</v>
      </c>
    </row>
    <row r="643" spans="1:7" ht="63">
      <c r="A643" s="30" t="s">
        <v>410</v>
      </c>
      <c r="B643" s="9" t="s">
        <v>162</v>
      </c>
      <c r="C643" s="9" t="s">
        <v>411</v>
      </c>
      <c r="D643" s="9" t="s">
        <v>152</v>
      </c>
      <c r="E643" s="65">
        <f>E644</f>
        <v>7979321</v>
      </c>
      <c r="F643" s="65">
        <f>F644</f>
        <v>1083457</v>
      </c>
      <c r="G643" s="39">
        <f aca="true" t="shared" si="42" ref="G643:G651">SUM(E643:F643)</f>
        <v>9062778</v>
      </c>
    </row>
    <row r="644" spans="1:7" ht="31.5">
      <c r="A644" s="21" t="s">
        <v>275</v>
      </c>
      <c r="B644" s="9" t="s">
        <v>162</v>
      </c>
      <c r="C644" s="9" t="s">
        <v>411</v>
      </c>
      <c r="D644" s="9" t="s">
        <v>274</v>
      </c>
      <c r="E644" s="65">
        <f>E645</f>
        <v>7979321</v>
      </c>
      <c r="F644" s="65">
        <f>F645</f>
        <v>1083457</v>
      </c>
      <c r="G644" s="39">
        <f t="shared" si="42"/>
        <v>9062778</v>
      </c>
    </row>
    <row r="645" spans="1:7" ht="31.5">
      <c r="A645" s="30" t="s">
        <v>277</v>
      </c>
      <c r="B645" s="9" t="s">
        <v>162</v>
      </c>
      <c r="C645" s="9" t="s">
        <v>411</v>
      </c>
      <c r="D645" s="9" t="s">
        <v>276</v>
      </c>
      <c r="E645" s="65">
        <v>7979321</v>
      </c>
      <c r="F645" s="65">
        <v>1083457</v>
      </c>
      <c r="G645" s="39">
        <f t="shared" si="42"/>
        <v>9062778</v>
      </c>
    </row>
    <row r="646" spans="1:7" ht="126">
      <c r="A646" s="30" t="s">
        <v>408</v>
      </c>
      <c r="B646" s="9" t="s">
        <v>162</v>
      </c>
      <c r="C646" s="9" t="s">
        <v>409</v>
      </c>
      <c r="D646" s="9" t="s">
        <v>152</v>
      </c>
      <c r="E646" s="65">
        <f>E647</f>
        <v>595486</v>
      </c>
      <c r="F646" s="65">
        <f>F647</f>
        <v>-243227</v>
      </c>
      <c r="G646" s="39">
        <f t="shared" si="42"/>
        <v>352259</v>
      </c>
    </row>
    <row r="647" spans="1:7" ht="31.5">
      <c r="A647" s="21" t="s">
        <v>275</v>
      </c>
      <c r="B647" s="9" t="s">
        <v>162</v>
      </c>
      <c r="C647" s="9" t="s">
        <v>409</v>
      </c>
      <c r="D647" s="9" t="s">
        <v>274</v>
      </c>
      <c r="E647" s="65">
        <f>E648</f>
        <v>595486</v>
      </c>
      <c r="F647" s="65">
        <f>F648</f>
        <v>-243227</v>
      </c>
      <c r="G647" s="39">
        <f t="shared" si="42"/>
        <v>352259</v>
      </c>
    </row>
    <row r="648" spans="1:7" ht="31.5">
      <c r="A648" s="30" t="s">
        <v>277</v>
      </c>
      <c r="B648" s="9" t="s">
        <v>162</v>
      </c>
      <c r="C648" s="9" t="s">
        <v>409</v>
      </c>
      <c r="D648" s="9" t="s">
        <v>276</v>
      </c>
      <c r="E648" s="65">
        <v>595486</v>
      </c>
      <c r="F648" s="65">
        <v>-243227</v>
      </c>
      <c r="G648" s="39">
        <f t="shared" si="42"/>
        <v>352259</v>
      </c>
    </row>
    <row r="649" spans="1:7" ht="157.5">
      <c r="A649" s="30" t="s">
        <v>413</v>
      </c>
      <c r="B649" s="9" t="s">
        <v>162</v>
      </c>
      <c r="C649" s="9" t="s">
        <v>412</v>
      </c>
      <c r="D649" s="9" t="s">
        <v>152</v>
      </c>
      <c r="E649" s="65">
        <f>E650</f>
        <v>21392098</v>
      </c>
      <c r="F649" s="65">
        <f>F650</f>
        <v>2389981</v>
      </c>
      <c r="G649" s="39">
        <f t="shared" si="42"/>
        <v>23782079</v>
      </c>
    </row>
    <row r="650" spans="1:7" ht="31.5">
      <c r="A650" s="21" t="s">
        <v>275</v>
      </c>
      <c r="B650" s="9" t="s">
        <v>162</v>
      </c>
      <c r="C650" s="9" t="s">
        <v>412</v>
      </c>
      <c r="D650" s="9" t="s">
        <v>274</v>
      </c>
      <c r="E650" s="65">
        <f>E651</f>
        <v>21392098</v>
      </c>
      <c r="F650" s="65">
        <f>F651</f>
        <v>2389981</v>
      </c>
      <c r="G650" s="39">
        <f t="shared" si="42"/>
        <v>23782079</v>
      </c>
    </row>
    <row r="651" spans="1:7" ht="31.5">
      <c r="A651" s="30" t="s">
        <v>277</v>
      </c>
      <c r="B651" s="9" t="s">
        <v>162</v>
      </c>
      <c r="C651" s="9" t="s">
        <v>412</v>
      </c>
      <c r="D651" s="9" t="s">
        <v>276</v>
      </c>
      <c r="E651" s="65">
        <v>21392098</v>
      </c>
      <c r="F651" s="65">
        <v>2389981</v>
      </c>
      <c r="G651" s="39">
        <f t="shared" si="42"/>
        <v>23782079</v>
      </c>
    </row>
    <row r="652" spans="1:7" ht="47.25">
      <c r="A652" s="45" t="s">
        <v>420</v>
      </c>
      <c r="B652" s="9" t="s">
        <v>162</v>
      </c>
      <c r="C652" s="9" t="s">
        <v>422</v>
      </c>
      <c r="D652" s="9" t="s">
        <v>152</v>
      </c>
      <c r="E652" s="88">
        <f aca="true" t="shared" si="43" ref="E652:F654">E653</f>
        <v>0</v>
      </c>
      <c r="F652" s="88">
        <f t="shared" si="43"/>
        <v>2000000</v>
      </c>
      <c r="G652" s="39">
        <f>SUM(E652:F652)</f>
        <v>2000000</v>
      </c>
    </row>
    <row r="653" spans="1:7" ht="31.5">
      <c r="A653" s="45" t="s">
        <v>524</v>
      </c>
      <c r="B653" s="9" t="s">
        <v>162</v>
      </c>
      <c r="C653" s="9" t="s">
        <v>525</v>
      </c>
      <c r="D653" s="9" t="s">
        <v>152</v>
      </c>
      <c r="E653" s="88">
        <f t="shared" si="43"/>
        <v>0</v>
      </c>
      <c r="F653" s="88">
        <f t="shared" si="43"/>
        <v>2000000</v>
      </c>
      <c r="G653" s="39">
        <f>SUM(E653:F653)</f>
        <v>2000000</v>
      </c>
    </row>
    <row r="654" spans="1:7" ht="31.5">
      <c r="A654" s="21" t="s">
        <v>275</v>
      </c>
      <c r="B654" s="9" t="s">
        <v>162</v>
      </c>
      <c r="C654" s="9" t="s">
        <v>525</v>
      </c>
      <c r="D654" s="9" t="s">
        <v>274</v>
      </c>
      <c r="E654" s="88">
        <f t="shared" si="43"/>
        <v>0</v>
      </c>
      <c r="F654" s="88">
        <f t="shared" si="43"/>
        <v>2000000</v>
      </c>
      <c r="G654" s="39">
        <f>SUM(E654:F654)</f>
        <v>2000000</v>
      </c>
    </row>
    <row r="655" spans="1:7" ht="31.5">
      <c r="A655" s="24" t="s">
        <v>280</v>
      </c>
      <c r="B655" s="9" t="s">
        <v>162</v>
      </c>
      <c r="C655" s="9" t="s">
        <v>525</v>
      </c>
      <c r="D655" s="9" t="s">
        <v>281</v>
      </c>
      <c r="E655" s="88"/>
      <c r="F655" s="88">
        <v>2000000</v>
      </c>
      <c r="G655" s="39">
        <f>SUM(E655:F655)</f>
        <v>2000000</v>
      </c>
    </row>
    <row r="656" spans="1:7" ht="15.75">
      <c r="A656" s="21" t="s">
        <v>393</v>
      </c>
      <c r="B656" s="9" t="s">
        <v>162</v>
      </c>
      <c r="C656" s="9" t="s">
        <v>100</v>
      </c>
      <c r="D656" s="9" t="s">
        <v>152</v>
      </c>
      <c r="E656" s="39">
        <f>SUM(E657,E660,E683,E686)</f>
        <v>28116999</v>
      </c>
      <c r="F656" s="39">
        <f>SUM(F657,F660,F683,F686)</f>
        <v>-84000</v>
      </c>
      <c r="G656" s="39">
        <f t="shared" si="41"/>
        <v>28032999</v>
      </c>
    </row>
    <row r="657" spans="1:7" ht="47.25">
      <c r="A657" s="24" t="s">
        <v>392</v>
      </c>
      <c r="B657" s="9" t="s">
        <v>162</v>
      </c>
      <c r="C657" s="9" t="s">
        <v>108</v>
      </c>
      <c r="D657" s="9" t="s">
        <v>152</v>
      </c>
      <c r="E657" s="39">
        <f>E658</f>
        <v>6000000</v>
      </c>
      <c r="F657" s="39">
        <f>F658</f>
        <v>0</v>
      </c>
      <c r="G657" s="39">
        <f t="shared" si="41"/>
        <v>6000000</v>
      </c>
    </row>
    <row r="658" spans="1:7" ht="31.5">
      <c r="A658" s="21" t="s">
        <v>275</v>
      </c>
      <c r="B658" s="9" t="s">
        <v>162</v>
      </c>
      <c r="C658" s="9" t="s">
        <v>108</v>
      </c>
      <c r="D658" s="9" t="s">
        <v>274</v>
      </c>
      <c r="E658" s="39">
        <f>E659</f>
        <v>6000000</v>
      </c>
      <c r="F658" s="39">
        <f>F659</f>
        <v>0</v>
      </c>
      <c r="G658" s="39">
        <f t="shared" si="41"/>
        <v>6000000</v>
      </c>
    </row>
    <row r="659" spans="1:7" ht="31.5">
      <c r="A659" s="24" t="s">
        <v>280</v>
      </c>
      <c r="B659" s="9" t="s">
        <v>162</v>
      </c>
      <c r="C659" s="9" t="s">
        <v>108</v>
      </c>
      <c r="D659" s="9" t="s">
        <v>281</v>
      </c>
      <c r="E659" s="39">
        <v>6000000</v>
      </c>
      <c r="F659" s="39">
        <v>0</v>
      </c>
      <c r="G659" s="39">
        <f t="shared" si="41"/>
        <v>6000000</v>
      </c>
    </row>
    <row r="660" spans="1:7" ht="31.5">
      <c r="A660" s="24" t="s">
        <v>353</v>
      </c>
      <c r="B660" s="9" t="s">
        <v>162</v>
      </c>
      <c r="C660" s="9" t="s">
        <v>122</v>
      </c>
      <c r="D660" s="9" t="s">
        <v>152</v>
      </c>
      <c r="E660" s="39">
        <f>SUM(E661,E664,E667,E673,E680,E670)</f>
        <v>4371000</v>
      </c>
      <c r="F660" s="39">
        <f>SUM(F661,F664,F667,F673,F680,F670)</f>
        <v>0</v>
      </c>
      <c r="G660" s="39">
        <f t="shared" si="41"/>
        <v>4371000</v>
      </c>
    </row>
    <row r="661" spans="1:7" ht="47.25">
      <c r="A661" s="24" t="s">
        <v>145</v>
      </c>
      <c r="B661" s="9" t="s">
        <v>162</v>
      </c>
      <c r="C661" s="9" t="s">
        <v>123</v>
      </c>
      <c r="D661" s="9" t="s">
        <v>152</v>
      </c>
      <c r="E661" s="39">
        <f>E662</f>
        <v>900000</v>
      </c>
      <c r="F661" s="39">
        <f>F662</f>
        <v>0</v>
      </c>
      <c r="G661" s="39">
        <f t="shared" si="41"/>
        <v>900000</v>
      </c>
    </row>
    <row r="662" spans="1:7" ht="31.5">
      <c r="A662" s="21" t="s">
        <v>275</v>
      </c>
      <c r="B662" s="9" t="s">
        <v>162</v>
      </c>
      <c r="C662" s="9" t="s">
        <v>123</v>
      </c>
      <c r="D662" s="9" t="s">
        <v>274</v>
      </c>
      <c r="E662" s="39">
        <f>E663</f>
        <v>900000</v>
      </c>
      <c r="F662" s="39">
        <f>F663</f>
        <v>0</v>
      </c>
      <c r="G662" s="39">
        <f t="shared" si="41"/>
        <v>900000</v>
      </c>
    </row>
    <row r="663" spans="1:7" ht="31.5">
      <c r="A663" s="24" t="s">
        <v>280</v>
      </c>
      <c r="B663" s="9" t="s">
        <v>162</v>
      </c>
      <c r="C663" s="9" t="s">
        <v>123</v>
      </c>
      <c r="D663" s="9" t="s">
        <v>281</v>
      </c>
      <c r="E663" s="39">
        <v>900000</v>
      </c>
      <c r="F663" s="39">
        <v>0</v>
      </c>
      <c r="G663" s="39">
        <f t="shared" si="41"/>
        <v>900000</v>
      </c>
    </row>
    <row r="664" spans="1:7" ht="47.25">
      <c r="A664" s="24" t="s">
        <v>148</v>
      </c>
      <c r="B664" s="9" t="s">
        <v>162</v>
      </c>
      <c r="C664" s="9" t="s">
        <v>124</v>
      </c>
      <c r="D664" s="9" t="s">
        <v>152</v>
      </c>
      <c r="E664" s="39">
        <f>E665</f>
        <v>371000</v>
      </c>
      <c r="F664" s="39">
        <f>F665</f>
        <v>0</v>
      </c>
      <c r="G664" s="39">
        <f t="shared" si="41"/>
        <v>371000</v>
      </c>
    </row>
    <row r="665" spans="1:7" ht="31.5">
      <c r="A665" s="21" t="s">
        <v>275</v>
      </c>
      <c r="B665" s="9" t="s">
        <v>162</v>
      </c>
      <c r="C665" s="9" t="s">
        <v>124</v>
      </c>
      <c r="D665" s="9" t="s">
        <v>274</v>
      </c>
      <c r="E665" s="39">
        <f>E666</f>
        <v>371000</v>
      </c>
      <c r="F665" s="39">
        <f>F666</f>
        <v>0</v>
      </c>
      <c r="G665" s="39">
        <f t="shared" si="41"/>
        <v>371000</v>
      </c>
    </row>
    <row r="666" spans="1:7" ht="31.5">
      <c r="A666" s="24" t="s">
        <v>280</v>
      </c>
      <c r="B666" s="9" t="s">
        <v>162</v>
      </c>
      <c r="C666" s="9" t="s">
        <v>124</v>
      </c>
      <c r="D666" s="9" t="s">
        <v>281</v>
      </c>
      <c r="E666" s="39">
        <v>371000</v>
      </c>
      <c r="F666" s="39">
        <v>0</v>
      </c>
      <c r="G666" s="39">
        <f t="shared" si="41"/>
        <v>371000</v>
      </c>
    </row>
    <row r="667" spans="1:7" ht="31.5">
      <c r="A667" s="21" t="s">
        <v>144</v>
      </c>
      <c r="B667" s="9" t="s">
        <v>162</v>
      </c>
      <c r="C667" s="9" t="s">
        <v>125</v>
      </c>
      <c r="D667" s="9" t="s">
        <v>152</v>
      </c>
      <c r="E667" s="39">
        <f>E668</f>
        <v>1300000</v>
      </c>
      <c r="F667" s="39">
        <f>F668</f>
        <v>0</v>
      </c>
      <c r="G667" s="39">
        <f t="shared" si="41"/>
        <v>1300000</v>
      </c>
    </row>
    <row r="668" spans="1:7" ht="31.5">
      <c r="A668" s="21" t="s">
        <v>275</v>
      </c>
      <c r="B668" s="9" t="s">
        <v>162</v>
      </c>
      <c r="C668" s="9" t="s">
        <v>125</v>
      </c>
      <c r="D668" s="9" t="s">
        <v>274</v>
      </c>
      <c r="E668" s="39">
        <f>E669</f>
        <v>1300000</v>
      </c>
      <c r="F668" s="39">
        <f>F669</f>
        <v>0</v>
      </c>
      <c r="G668" s="39">
        <f t="shared" si="41"/>
        <v>1300000</v>
      </c>
    </row>
    <row r="669" spans="1:7" ht="31.5">
      <c r="A669" s="24" t="s">
        <v>280</v>
      </c>
      <c r="B669" s="9" t="s">
        <v>162</v>
      </c>
      <c r="C669" s="9" t="s">
        <v>125</v>
      </c>
      <c r="D669" s="9" t="s">
        <v>281</v>
      </c>
      <c r="E669" s="39">
        <v>1300000</v>
      </c>
      <c r="F669" s="39">
        <v>0</v>
      </c>
      <c r="G669" s="39">
        <f t="shared" si="41"/>
        <v>1300000</v>
      </c>
    </row>
    <row r="670" spans="1:7" ht="31.5">
      <c r="A670" s="24" t="s">
        <v>486</v>
      </c>
      <c r="B670" s="9" t="s">
        <v>162</v>
      </c>
      <c r="C670" s="9" t="s">
        <v>485</v>
      </c>
      <c r="D670" s="9" t="s">
        <v>152</v>
      </c>
      <c r="E670" s="39">
        <f>E671</f>
        <v>400000</v>
      </c>
      <c r="F670" s="39">
        <f>F671</f>
        <v>0</v>
      </c>
      <c r="G670" s="39">
        <f t="shared" si="41"/>
        <v>400000</v>
      </c>
    </row>
    <row r="671" spans="1:7" ht="31.5">
      <c r="A671" s="53" t="s">
        <v>6</v>
      </c>
      <c r="B671" s="9" t="s">
        <v>162</v>
      </c>
      <c r="C671" s="9" t="s">
        <v>485</v>
      </c>
      <c r="D671" s="9" t="s">
        <v>63</v>
      </c>
      <c r="E671" s="39">
        <f>E672</f>
        <v>400000</v>
      </c>
      <c r="F671" s="39">
        <f>F672</f>
        <v>0</v>
      </c>
      <c r="G671" s="39">
        <f t="shared" si="41"/>
        <v>400000</v>
      </c>
    </row>
    <row r="672" spans="1:7" ht="47.25">
      <c r="A672" s="45" t="s">
        <v>7</v>
      </c>
      <c r="B672" s="9" t="s">
        <v>162</v>
      </c>
      <c r="C672" s="9" t="s">
        <v>485</v>
      </c>
      <c r="D672" s="9" t="s">
        <v>64</v>
      </c>
      <c r="E672" s="39">
        <v>400000</v>
      </c>
      <c r="F672" s="39">
        <v>0</v>
      </c>
      <c r="G672" s="39">
        <f t="shared" si="41"/>
        <v>400000</v>
      </c>
    </row>
    <row r="673" spans="1:7" ht="15.75">
      <c r="A673" s="24" t="s">
        <v>209</v>
      </c>
      <c r="B673" s="9" t="s">
        <v>162</v>
      </c>
      <c r="C673" s="9" t="s">
        <v>208</v>
      </c>
      <c r="D673" s="9" t="s">
        <v>152</v>
      </c>
      <c r="E673" s="39">
        <f>SUM(E674,E676,E678)</f>
        <v>1000000</v>
      </c>
      <c r="F673" s="39">
        <f>SUM(F674,F676,F678)</f>
        <v>0</v>
      </c>
      <c r="G673" s="39">
        <f t="shared" si="41"/>
        <v>1000000</v>
      </c>
    </row>
    <row r="674" spans="1:7" ht="78.75">
      <c r="A674" s="21" t="s">
        <v>4</v>
      </c>
      <c r="B674" s="9" t="s">
        <v>162</v>
      </c>
      <c r="C674" s="9" t="s">
        <v>208</v>
      </c>
      <c r="D674" s="9" t="s">
        <v>272</v>
      </c>
      <c r="E674" s="39">
        <f>E675</f>
        <v>239640</v>
      </c>
      <c r="F674" s="39">
        <f>F675</f>
        <v>0</v>
      </c>
      <c r="G674" s="39">
        <f t="shared" si="41"/>
        <v>239640</v>
      </c>
    </row>
    <row r="675" spans="1:7" ht="31.5">
      <c r="A675" s="21" t="s">
        <v>396</v>
      </c>
      <c r="B675" s="9" t="s">
        <v>162</v>
      </c>
      <c r="C675" s="9" t="s">
        <v>208</v>
      </c>
      <c r="D675" s="9" t="s">
        <v>397</v>
      </c>
      <c r="E675" s="39">
        <v>239640</v>
      </c>
      <c r="F675" s="39">
        <v>0</v>
      </c>
      <c r="G675" s="39">
        <f t="shared" si="41"/>
        <v>239640</v>
      </c>
    </row>
    <row r="676" spans="1:7" ht="31.5">
      <c r="A676" s="45" t="s">
        <v>6</v>
      </c>
      <c r="B676" s="9" t="s">
        <v>162</v>
      </c>
      <c r="C676" s="9" t="s">
        <v>208</v>
      </c>
      <c r="D676" s="9" t="s">
        <v>63</v>
      </c>
      <c r="E676" s="39">
        <f>E677</f>
        <v>756260</v>
      </c>
      <c r="F676" s="39">
        <f>F677</f>
        <v>0</v>
      </c>
      <c r="G676" s="39">
        <f t="shared" si="41"/>
        <v>756260</v>
      </c>
    </row>
    <row r="677" spans="1:7" ht="47.25">
      <c r="A677" s="45" t="s">
        <v>7</v>
      </c>
      <c r="B677" s="9" t="s">
        <v>162</v>
      </c>
      <c r="C677" s="9" t="s">
        <v>208</v>
      </c>
      <c r="D677" s="9" t="s">
        <v>64</v>
      </c>
      <c r="E677" s="39">
        <f>752160+4100</f>
        <v>756260</v>
      </c>
      <c r="F677" s="39">
        <v>0</v>
      </c>
      <c r="G677" s="39">
        <f t="shared" si="41"/>
        <v>756260</v>
      </c>
    </row>
    <row r="678" spans="1:7" ht="15.75">
      <c r="A678" s="45" t="s">
        <v>260</v>
      </c>
      <c r="B678" s="9" t="s">
        <v>162</v>
      </c>
      <c r="C678" s="9" t="s">
        <v>208</v>
      </c>
      <c r="D678" s="9" t="s">
        <v>91</v>
      </c>
      <c r="E678" s="39">
        <f>E679</f>
        <v>4100</v>
      </c>
      <c r="F678" s="39">
        <f>F679</f>
        <v>0</v>
      </c>
      <c r="G678" s="39">
        <f t="shared" si="41"/>
        <v>4100</v>
      </c>
    </row>
    <row r="679" spans="1:7" ht="15.75">
      <c r="A679" s="45" t="s">
        <v>376</v>
      </c>
      <c r="B679" s="9" t="s">
        <v>162</v>
      </c>
      <c r="C679" s="9" t="s">
        <v>208</v>
      </c>
      <c r="D679" s="9" t="s">
        <v>377</v>
      </c>
      <c r="E679" s="39">
        <v>4100</v>
      </c>
      <c r="F679" s="39">
        <v>0</v>
      </c>
      <c r="G679" s="39">
        <f t="shared" si="41"/>
        <v>4100</v>
      </c>
    </row>
    <row r="680" spans="1:7" ht="47.25">
      <c r="A680" s="45" t="s">
        <v>484</v>
      </c>
      <c r="B680" s="9" t="s">
        <v>162</v>
      </c>
      <c r="C680" s="9" t="s">
        <v>483</v>
      </c>
      <c r="D680" s="9" t="s">
        <v>152</v>
      </c>
      <c r="E680" s="39">
        <f>E681</f>
        <v>400000</v>
      </c>
      <c r="F680" s="39">
        <f>F681</f>
        <v>0</v>
      </c>
      <c r="G680" s="39">
        <f t="shared" si="41"/>
        <v>400000</v>
      </c>
    </row>
    <row r="681" spans="1:7" ht="31.5">
      <c r="A681" s="53" t="s">
        <v>6</v>
      </c>
      <c r="B681" s="9" t="s">
        <v>162</v>
      </c>
      <c r="C681" s="9" t="s">
        <v>483</v>
      </c>
      <c r="D681" s="9" t="s">
        <v>63</v>
      </c>
      <c r="E681" s="39">
        <f>E682</f>
        <v>400000</v>
      </c>
      <c r="F681" s="39">
        <f>F682</f>
        <v>0</v>
      </c>
      <c r="G681" s="39">
        <f t="shared" si="41"/>
        <v>400000</v>
      </c>
    </row>
    <row r="682" spans="1:7" ht="47.25">
      <c r="A682" s="45" t="s">
        <v>7</v>
      </c>
      <c r="B682" s="9" t="s">
        <v>162</v>
      </c>
      <c r="C682" s="9" t="s">
        <v>483</v>
      </c>
      <c r="D682" s="9" t="s">
        <v>64</v>
      </c>
      <c r="E682" s="39">
        <v>400000</v>
      </c>
      <c r="F682" s="39">
        <v>0</v>
      </c>
      <c r="G682" s="39">
        <f t="shared" si="41"/>
        <v>400000</v>
      </c>
    </row>
    <row r="683" spans="1:7" ht="15.75">
      <c r="A683" s="24" t="s">
        <v>46</v>
      </c>
      <c r="B683" s="9" t="s">
        <v>162</v>
      </c>
      <c r="C683" s="9" t="s">
        <v>150</v>
      </c>
      <c r="D683" s="9" t="s">
        <v>152</v>
      </c>
      <c r="E683" s="39">
        <f>E684</f>
        <v>10000000</v>
      </c>
      <c r="F683" s="39">
        <f>F684</f>
        <v>0</v>
      </c>
      <c r="G683" s="39">
        <f t="shared" si="41"/>
        <v>10000000</v>
      </c>
    </row>
    <row r="684" spans="1:7" ht="31.5">
      <c r="A684" s="21" t="s">
        <v>275</v>
      </c>
      <c r="B684" s="9">
        <v>1003</v>
      </c>
      <c r="C684" s="9" t="s">
        <v>150</v>
      </c>
      <c r="D684" s="9" t="s">
        <v>274</v>
      </c>
      <c r="E684" s="39">
        <f>E685</f>
        <v>10000000</v>
      </c>
      <c r="F684" s="39">
        <f>F685</f>
        <v>0</v>
      </c>
      <c r="G684" s="39">
        <f t="shared" si="41"/>
        <v>10000000</v>
      </c>
    </row>
    <row r="685" spans="1:7" ht="31.5">
      <c r="A685" s="24" t="s">
        <v>280</v>
      </c>
      <c r="B685" s="9">
        <v>1003</v>
      </c>
      <c r="C685" s="9" t="s">
        <v>150</v>
      </c>
      <c r="D685" s="9" t="s">
        <v>281</v>
      </c>
      <c r="E685" s="39">
        <v>10000000</v>
      </c>
      <c r="F685" s="39">
        <v>0</v>
      </c>
      <c r="G685" s="39">
        <f t="shared" si="41"/>
        <v>10000000</v>
      </c>
    </row>
    <row r="686" spans="1:7" ht="31.5">
      <c r="A686" s="24" t="s">
        <v>363</v>
      </c>
      <c r="B686" s="9">
        <v>1003</v>
      </c>
      <c r="C686" s="9" t="s">
        <v>20</v>
      </c>
      <c r="D686" s="9" t="s">
        <v>152</v>
      </c>
      <c r="E686" s="39">
        <f aca="true" t="shared" si="44" ref="E686:F688">E687</f>
        <v>7745999</v>
      </c>
      <c r="F686" s="39">
        <f t="shared" si="44"/>
        <v>-84000</v>
      </c>
      <c r="G686" s="39">
        <f t="shared" si="41"/>
        <v>7661999</v>
      </c>
    </row>
    <row r="687" spans="1:7" ht="63">
      <c r="A687" s="24" t="s">
        <v>62</v>
      </c>
      <c r="B687" s="9">
        <v>1003</v>
      </c>
      <c r="C687" s="9" t="s">
        <v>330</v>
      </c>
      <c r="D687" s="9" t="s">
        <v>152</v>
      </c>
      <c r="E687" s="39">
        <f t="shared" si="44"/>
        <v>7745999</v>
      </c>
      <c r="F687" s="39">
        <f t="shared" si="44"/>
        <v>-84000</v>
      </c>
      <c r="G687" s="39">
        <f t="shared" si="41"/>
        <v>7661999</v>
      </c>
    </row>
    <row r="688" spans="1:7" ht="31.5">
      <c r="A688" s="21" t="s">
        <v>275</v>
      </c>
      <c r="B688" s="9">
        <v>1003</v>
      </c>
      <c r="C688" s="9" t="s">
        <v>330</v>
      </c>
      <c r="D688" s="9" t="s">
        <v>274</v>
      </c>
      <c r="E688" s="39">
        <f t="shared" si="44"/>
        <v>7745999</v>
      </c>
      <c r="F688" s="39">
        <f t="shared" si="44"/>
        <v>-84000</v>
      </c>
      <c r="G688" s="39">
        <f t="shared" si="41"/>
        <v>7661999</v>
      </c>
    </row>
    <row r="689" spans="1:7" ht="31.5">
      <c r="A689" s="26" t="s">
        <v>277</v>
      </c>
      <c r="B689" s="9">
        <v>1003</v>
      </c>
      <c r="C689" s="9" t="s">
        <v>330</v>
      </c>
      <c r="D689" s="9" t="s">
        <v>276</v>
      </c>
      <c r="E689" s="39">
        <v>7745999</v>
      </c>
      <c r="F689" s="39">
        <v>-84000</v>
      </c>
      <c r="G689" s="39">
        <f t="shared" si="41"/>
        <v>7661999</v>
      </c>
    </row>
    <row r="690" spans="1:7" ht="31.5">
      <c r="A690" s="24" t="s">
        <v>71</v>
      </c>
      <c r="B690" s="9" t="s">
        <v>162</v>
      </c>
      <c r="C690" s="9" t="s">
        <v>72</v>
      </c>
      <c r="D690" s="9" t="s">
        <v>152</v>
      </c>
      <c r="E690" s="39">
        <f>SUM(E691,E714)</f>
        <v>25446961.810000002</v>
      </c>
      <c r="F690" s="39">
        <f>SUM(F691,F714)</f>
        <v>0</v>
      </c>
      <c r="G690" s="39">
        <f t="shared" si="41"/>
        <v>25446961.810000002</v>
      </c>
    </row>
    <row r="691" spans="1:7" ht="63">
      <c r="A691" s="21" t="s">
        <v>47</v>
      </c>
      <c r="B691" s="9">
        <v>1003</v>
      </c>
      <c r="C691" s="9" t="s">
        <v>73</v>
      </c>
      <c r="D691" s="9" t="s">
        <v>152</v>
      </c>
      <c r="E691" s="39">
        <f>SUM(E692,E695,E699,E702,E705,E708,E711)</f>
        <v>16935000</v>
      </c>
      <c r="F691" s="39">
        <f>SUM(F692,F695,F699,F702,F705,F708,F711)</f>
        <v>0</v>
      </c>
      <c r="G691" s="39">
        <f t="shared" si="41"/>
        <v>16935000</v>
      </c>
    </row>
    <row r="692" spans="1:7" ht="31.5">
      <c r="A692" s="24" t="s">
        <v>176</v>
      </c>
      <c r="B692" s="9">
        <v>1003</v>
      </c>
      <c r="C692" s="9" t="s">
        <v>74</v>
      </c>
      <c r="D692" s="9" t="s">
        <v>152</v>
      </c>
      <c r="E692" s="39">
        <f>E693</f>
        <v>960000</v>
      </c>
      <c r="F692" s="39">
        <f>F693</f>
        <v>0</v>
      </c>
      <c r="G692" s="39">
        <f t="shared" si="41"/>
        <v>960000</v>
      </c>
    </row>
    <row r="693" spans="1:7" ht="31.5">
      <c r="A693" s="21" t="s">
        <v>275</v>
      </c>
      <c r="B693" s="9">
        <v>1003</v>
      </c>
      <c r="C693" s="9" t="s">
        <v>74</v>
      </c>
      <c r="D693" s="9" t="s">
        <v>274</v>
      </c>
      <c r="E693" s="39">
        <f>E694</f>
        <v>960000</v>
      </c>
      <c r="F693" s="39">
        <f>F694</f>
        <v>0</v>
      </c>
      <c r="G693" s="39">
        <f t="shared" si="41"/>
        <v>960000</v>
      </c>
    </row>
    <row r="694" spans="1:7" ht="31.5">
      <c r="A694" s="26" t="s">
        <v>277</v>
      </c>
      <c r="B694" s="9">
        <v>1003</v>
      </c>
      <c r="C694" s="9" t="s">
        <v>74</v>
      </c>
      <c r="D694" s="9" t="s">
        <v>276</v>
      </c>
      <c r="E694" s="39">
        <v>960000</v>
      </c>
      <c r="F694" s="39">
        <v>0</v>
      </c>
      <c r="G694" s="39">
        <f t="shared" si="41"/>
        <v>960000</v>
      </c>
    </row>
    <row r="695" spans="1:7" ht="31.5">
      <c r="A695" s="21" t="s">
        <v>149</v>
      </c>
      <c r="B695" s="9" t="s">
        <v>162</v>
      </c>
      <c r="C695" s="9" t="s">
        <v>75</v>
      </c>
      <c r="D695" s="9" t="s">
        <v>152</v>
      </c>
      <c r="E695" s="39">
        <f>E696</f>
        <v>6000000</v>
      </c>
      <c r="F695" s="39">
        <f>F696</f>
        <v>0</v>
      </c>
      <c r="G695" s="39">
        <f t="shared" si="41"/>
        <v>6000000</v>
      </c>
    </row>
    <row r="696" spans="1:7" ht="31.5">
      <c r="A696" s="21" t="s">
        <v>275</v>
      </c>
      <c r="B696" s="9">
        <v>1003</v>
      </c>
      <c r="C696" s="9" t="s">
        <v>75</v>
      </c>
      <c r="D696" s="9" t="s">
        <v>274</v>
      </c>
      <c r="E696" s="39">
        <f>SUM(E697:E698)</f>
        <v>6000000</v>
      </c>
      <c r="F696" s="39">
        <f>SUM(F697:F698)</f>
        <v>0</v>
      </c>
      <c r="G696" s="39">
        <f t="shared" si="41"/>
        <v>6000000</v>
      </c>
    </row>
    <row r="697" spans="1:7" ht="31.5">
      <c r="A697" s="26" t="s">
        <v>277</v>
      </c>
      <c r="B697" s="9">
        <v>1003</v>
      </c>
      <c r="C697" s="9" t="s">
        <v>75</v>
      </c>
      <c r="D697" s="9" t="s">
        <v>276</v>
      </c>
      <c r="E697" s="39">
        <v>5895000</v>
      </c>
      <c r="F697" s="39">
        <v>0</v>
      </c>
      <c r="G697" s="39">
        <f t="shared" si="41"/>
        <v>5895000</v>
      </c>
    </row>
    <row r="698" spans="1:7" ht="31.5">
      <c r="A698" s="24" t="s">
        <v>280</v>
      </c>
      <c r="B698" s="9">
        <v>1003</v>
      </c>
      <c r="C698" s="9" t="s">
        <v>75</v>
      </c>
      <c r="D698" s="9" t="s">
        <v>281</v>
      </c>
      <c r="E698" s="39">
        <v>105000</v>
      </c>
      <c r="F698" s="39">
        <v>0</v>
      </c>
      <c r="G698" s="39">
        <f t="shared" si="41"/>
        <v>105000</v>
      </c>
    </row>
    <row r="699" spans="1:7" ht="15.75">
      <c r="A699" s="24" t="s">
        <v>177</v>
      </c>
      <c r="B699" s="9">
        <v>1003</v>
      </c>
      <c r="C699" s="9" t="s">
        <v>76</v>
      </c>
      <c r="D699" s="9" t="s">
        <v>152</v>
      </c>
      <c r="E699" s="39">
        <f>E700</f>
        <v>900000</v>
      </c>
      <c r="F699" s="39">
        <f>F700</f>
        <v>-25000</v>
      </c>
      <c r="G699" s="39">
        <f t="shared" si="41"/>
        <v>875000</v>
      </c>
    </row>
    <row r="700" spans="1:7" ht="31.5">
      <c r="A700" s="21" t="s">
        <v>275</v>
      </c>
      <c r="B700" s="9">
        <v>1003</v>
      </c>
      <c r="C700" s="9" t="s">
        <v>76</v>
      </c>
      <c r="D700" s="9" t="s">
        <v>274</v>
      </c>
      <c r="E700" s="39">
        <f>E701</f>
        <v>900000</v>
      </c>
      <c r="F700" s="39">
        <f>F701</f>
        <v>-25000</v>
      </c>
      <c r="G700" s="39">
        <f t="shared" si="41"/>
        <v>875000</v>
      </c>
    </row>
    <row r="701" spans="1:7" ht="31.5">
      <c r="A701" s="26" t="s">
        <v>277</v>
      </c>
      <c r="B701" s="9">
        <v>1003</v>
      </c>
      <c r="C701" s="9" t="s">
        <v>76</v>
      </c>
      <c r="D701" s="9" t="s">
        <v>276</v>
      </c>
      <c r="E701" s="39">
        <v>900000</v>
      </c>
      <c r="F701" s="39">
        <v>-25000</v>
      </c>
      <c r="G701" s="39">
        <f t="shared" si="41"/>
        <v>875000</v>
      </c>
    </row>
    <row r="702" spans="1:7" ht="110.25">
      <c r="A702" s="24" t="s">
        <v>166</v>
      </c>
      <c r="B702" s="9" t="s">
        <v>162</v>
      </c>
      <c r="C702" s="9" t="s">
        <v>77</v>
      </c>
      <c r="D702" s="9" t="s">
        <v>152</v>
      </c>
      <c r="E702" s="39">
        <f>E703</f>
        <v>3100000</v>
      </c>
      <c r="F702" s="39">
        <f>F703</f>
        <v>0</v>
      </c>
      <c r="G702" s="39">
        <f t="shared" si="41"/>
        <v>3100000</v>
      </c>
    </row>
    <row r="703" spans="1:7" ht="31.5">
      <c r="A703" s="21" t="s">
        <v>275</v>
      </c>
      <c r="B703" s="9">
        <v>1003</v>
      </c>
      <c r="C703" s="9" t="s">
        <v>77</v>
      </c>
      <c r="D703" s="9" t="s">
        <v>274</v>
      </c>
      <c r="E703" s="39">
        <f>E704</f>
        <v>3100000</v>
      </c>
      <c r="F703" s="39">
        <f>F704</f>
        <v>0</v>
      </c>
      <c r="G703" s="39">
        <f t="shared" si="41"/>
        <v>3100000</v>
      </c>
    </row>
    <row r="704" spans="1:7" ht="31.5">
      <c r="A704" s="26" t="s">
        <v>277</v>
      </c>
      <c r="B704" s="9">
        <v>1003</v>
      </c>
      <c r="C704" s="9" t="s">
        <v>77</v>
      </c>
      <c r="D704" s="9" t="s">
        <v>276</v>
      </c>
      <c r="E704" s="39">
        <v>3100000</v>
      </c>
      <c r="F704" s="39">
        <v>0</v>
      </c>
      <c r="G704" s="39">
        <f t="shared" si="41"/>
        <v>3100000</v>
      </c>
    </row>
    <row r="705" spans="1:7" ht="47.25">
      <c r="A705" s="24" t="s">
        <v>141</v>
      </c>
      <c r="B705" s="9" t="s">
        <v>162</v>
      </c>
      <c r="C705" s="9" t="s">
        <v>68</v>
      </c>
      <c r="D705" s="9" t="s">
        <v>152</v>
      </c>
      <c r="E705" s="39">
        <f>SUM(E706)</f>
        <v>75000</v>
      </c>
      <c r="F705" s="39">
        <f>SUM(F706)</f>
        <v>25000</v>
      </c>
      <c r="G705" s="39">
        <f t="shared" si="41"/>
        <v>100000</v>
      </c>
    </row>
    <row r="706" spans="1:7" ht="31.5">
      <c r="A706" s="21" t="s">
        <v>275</v>
      </c>
      <c r="B706" s="9" t="s">
        <v>162</v>
      </c>
      <c r="C706" s="9" t="s">
        <v>68</v>
      </c>
      <c r="D706" s="9" t="s">
        <v>274</v>
      </c>
      <c r="E706" s="39">
        <f>E707</f>
        <v>75000</v>
      </c>
      <c r="F706" s="39">
        <f>F707</f>
        <v>25000</v>
      </c>
      <c r="G706" s="39">
        <f t="shared" si="41"/>
        <v>100000</v>
      </c>
    </row>
    <row r="707" spans="1:7" ht="31.5">
      <c r="A707" s="26" t="s">
        <v>277</v>
      </c>
      <c r="B707" s="9" t="s">
        <v>162</v>
      </c>
      <c r="C707" s="9" t="s">
        <v>68</v>
      </c>
      <c r="D707" s="9" t="s">
        <v>276</v>
      </c>
      <c r="E707" s="39">
        <v>75000</v>
      </c>
      <c r="F707" s="39">
        <v>25000</v>
      </c>
      <c r="G707" s="39">
        <f t="shared" si="41"/>
        <v>100000</v>
      </c>
    </row>
    <row r="708" spans="1:7" ht="141.75">
      <c r="A708" s="24" t="s">
        <v>136</v>
      </c>
      <c r="B708" s="9" t="s">
        <v>162</v>
      </c>
      <c r="C708" s="9" t="s">
        <v>79</v>
      </c>
      <c r="D708" s="9" t="s">
        <v>152</v>
      </c>
      <c r="E708" s="39">
        <f>E709</f>
        <v>3900000</v>
      </c>
      <c r="F708" s="39">
        <f>F709</f>
        <v>0</v>
      </c>
      <c r="G708" s="39">
        <f t="shared" si="41"/>
        <v>3900000</v>
      </c>
    </row>
    <row r="709" spans="1:7" ht="31.5">
      <c r="A709" s="21" t="s">
        <v>275</v>
      </c>
      <c r="B709" s="9">
        <v>1003</v>
      </c>
      <c r="C709" s="9" t="s">
        <v>79</v>
      </c>
      <c r="D709" s="9" t="s">
        <v>274</v>
      </c>
      <c r="E709" s="39">
        <f>E710</f>
        <v>3900000</v>
      </c>
      <c r="F709" s="39">
        <f>F710</f>
        <v>0</v>
      </c>
      <c r="G709" s="39">
        <f t="shared" si="41"/>
        <v>3900000</v>
      </c>
    </row>
    <row r="710" spans="1:7" ht="31.5">
      <c r="A710" s="24" t="s">
        <v>280</v>
      </c>
      <c r="B710" s="9">
        <v>1003</v>
      </c>
      <c r="C710" s="9" t="s">
        <v>79</v>
      </c>
      <c r="D710" s="9" t="s">
        <v>281</v>
      </c>
      <c r="E710" s="39">
        <v>3900000</v>
      </c>
      <c r="F710" s="39">
        <v>0</v>
      </c>
      <c r="G710" s="39">
        <f t="shared" si="41"/>
        <v>3900000</v>
      </c>
    </row>
    <row r="711" spans="1:7" ht="78.75">
      <c r="A711" s="24" t="s">
        <v>323</v>
      </c>
      <c r="B711" s="9">
        <v>1003</v>
      </c>
      <c r="C711" s="9" t="s">
        <v>328</v>
      </c>
      <c r="D711" s="9" t="s">
        <v>152</v>
      </c>
      <c r="E711" s="39">
        <f>E712</f>
        <v>2000000</v>
      </c>
      <c r="F711" s="39">
        <f>F712</f>
        <v>0</v>
      </c>
      <c r="G711" s="39">
        <f t="shared" si="41"/>
        <v>2000000</v>
      </c>
    </row>
    <row r="712" spans="1:7" ht="31.5">
      <c r="A712" s="21" t="s">
        <v>275</v>
      </c>
      <c r="B712" s="9">
        <v>1003</v>
      </c>
      <c r="C712" s="9" t="s">
        <v>328</v>
      </c>
      <c r="D712" s="9" t="s">
        <v>274</v>
      </c>
      <c r="E712" s="39">
        <f>E713</f>
        <v>2000000</v>
      </c>
      <c r="F712" s="39">
        <f>F713</f>
        <v>0</v>
      </c>
      <c r="G712" s="39">
        <f t="shared" si="41"/>
        <v>2000000</v>
      </c>
    </row>
    <row r="713" spans="1:7" ht="31.5">
      <c r="A713" s="24" t="s">
        <v>280</v>
      </c>
      <c r="B713" s="9">
        <v>1003</v>
      </c>
      <c r="C713" s="9" t="s">
        <v>328</v>
      </c>
      <c r="D713" s="9" t="s">
        <v>281</v>
      </c>
      <c r="E713" s="39">
        <v>2000000</v>
      </c>
      <c r="F713" s="39">
        <v>0</v>
      </c>
      <c r="G713" s="39">
        <f t="shared" si="41"/>
        <v>2000000</v>
      </c>
    </row>
    <row r="714" spans="1:7" ht="63">
      <c r="A714" s="21" t="s">
        <v>368</v>
      </c>
      <c r="B714" s="9">
        <v>1003</v>
      </c>
      <c r="C714" s="9" t="s">
        <v>373</v>
      </c>
      <c r="D714" s="9" t="s">
        <v>152</v>
      </c>
      <c r="E714" s="39">
        <f aca="true" t="shared" si="45" ref="E714:F716">E715</f>
        <v>8511961.81</v>
      </c>
      <c r="F714" s="39">
        <f t="shared" si="45"/>
        <v>0</v>
      </c>
      <c r="G714" s="39">
        <f t="shared" si="41"/>
        <v>8511961.81</v>
      </c>
    </row>
    <row r="715" spans="1:7" ht="63">
      <c r="A715" s="21" t="s">
        <v>447</v>
      </c>
      <c r="B715" s="9">
        <v>1003</v>
      </c>
      <c r="C715" s="9" t="s">
        <v>446</v>
      </c>
      <c r="D715" s="9" t="s">
        <v>152</v>
      </c>
      <c r="E715" s="39">
        <f t="shared" si="45"/>
        <v>8511961.81</v>
      </c>
      <c r="F715" s="39">
        <f t="shared" si="45"/>
        <v>0</v>
      </c>
      <c r="G715" s="39">
        <f t="shared" si="41"/>
        <v>8511961.81</v>
      </c>
    </row>
    <row r="716" spans="1:7" ht="31.5">
      <c r="A716" s="21" t="s">
        <v>275</v>
      </c>
      <c r="B716" s="9">
        <v>1003</v>
      </c>
      <c r="C716" s="9" t="s">
        <v>446</v>
      </c>
      <c r="D716" s="9" t="s">
        <v>274</v>
      </c>
      <c r="E716" s="39">
        <f t="shared" si="45"/>
        <v>8511961.81</v>
      </c>
      <c r="F716" s="39">
        <f t="shared" si="45"/>
        <v>0</v>
      </c>
      <c r="G716" s="39">
        <f t="shared" si="41"/>
        <v>8511961.81</v>
      </c>
    </row>
    <row r="717" spans="1:7" ht="31.5">
      <c r="A717" s="26" t="s">
        <v>277</v>
      </c>
      <c r="B717" s="9">
        <v>1003</v>
      </c>
      <c r="C717" s="9" t="s">
        <v>446</v>
      </c>
      <c r="D717" s="9" t="s">
        <v>276</v>
      </c>
      <c r="E717" s="39">
        <v>8511961.81</v>
      </c>
      <c r="F717" s="39">
        <v>0</v>
      </c>
      <c r="G717" s="39">
        <f t="shared" si="41"/>
        <v>8511961.81</v>
      </c>
    </row>
    <row r="718" spans="1:7" ht="17.25" customHeight="1">
      <c r="A718" s="29" t="s">
        <v>218</v>
      </c>
      <c r="B718" s="7" t="s">
        <v>80</v>
      </c>
      <c r="C718" s="7" t="s">
        <v>153</v>
      </c>
      <c r="D718" s="7" t="s">
        <v>152</v>
      </c>
      <c r="E718" s="41">
        <f>SUM(E719,E723)</f>
        <v>29030481</v>
      </c>
      <c r="F718" s="41">
        <f>SUM(F719,F723)</f>
        <v>14500770</v>
      </c>
      <c r="G718" s="41">
        <f t="shared" si="41"/>
        <v>43531251</v>
      </c>
    </row>
    <row r="719" spans="1:7" ht="63">
      <c r="A719" s="26" t="s">
        <v>332</v>
      </c>
      <c r="B719" s="9" t="s">
        <v>80</v>
      </c>
      <c r="C719" s="9" t="s">
        <v>333</v>
      </c>
      <c r="D719" s="9" t="s">
        <v>152</v>
      </c>
      <c r="E719" s="39">
        <f aca="true" t="shared" si="46" ref="E719:F721">E720</f>
        <v>11115425</v>
      </c>
      <c r="F719" s="39">
        <f t="shared" si="46"/>
        <v>11481587</v>
      </c>
      <c r="G719" s="39">
        <f t="shared" si="41"/>
        <v>22597012</v>
      </c>
    </row>
    <row r="720" spans="1:7" ht="31.5">
      <c r="A720" s="24" t="s">
        <v>369</v>
      </c>
      <c r="B720" s="9" t="s">
        <v>80</v>
      </c>
      <c r="C720" s="9" t="s">
        <v>370</v>
      </c>
      <c r="D720" s="9" t="s">
        <v>152</v>
      </c>
      <c r="E720" s="39">
        <f t="shared" si="46"/>
        <v>11115425</v>
      </c>
      <c r="F720" s="39">
        <f t="shared" si="46"/>
        <v>11481587</v>
      </c>
      <c r="G720" s="39">
        <f t="shared" si="41"/>
        <v>22597012</v>
      </c>
    </row>
    <row r="721" spans="1:7" ht="31.5">
      <c r="A721" s="21" t="s">
        <v>275</v>
      </c>
      <c r="B721" s="9" t="s">
        <v>80</v>
      </c>
      <c r="C721" s="9" t="s">
        <v>370</v>
      </c>
      <c r="D721" s="9" t="s">
        <v>274</v>
      </c>
      <c r="E721" s="39">
        <f t="shared" si="46"/>
        <v>11115425</v>
      </c>
      <c r="F721" s="39">
        <f t="shared" si="46"/>
        <v>11481587</v>
      </c>
      <c r="G721" s="39">
        <f t="shared" si="41"/>
        <v>22597012</v>
      </c>
    </row>
    <row r="722" spans="1:7" ht="31.5">
      <c r="A722" s="26" t="s">
        <v>277</v>
      </c>
      <c r="B722" s="9" t="s">
        <v>80</v>
      </c>
      <c r="C722" s="9" t="s">
        <v>370</v>
      </c>
      <c r="D722" s="9" t="s">
        <v>276</v>
      </c>
      <c r="E722" s="39">
        <v>11115425</v>
      </c>
      <c r="F722" s="39">
        <f>2993636+8487951</f>
        <v>11481587</v>
      </c>
      <c r="G722" s="39">
        <f t="shared" si="41"/>
        <v>22597012</v>
      </c>
    </row>
    <row r="723" spans="1:7" ht="78.75">
      <c r="A723" s="24" t="s">
        <v>247</v>
      </c>
      <c r="B723" s="9" t="s">
        <v>80</v>
      </c>
      <c r="C723" s="9" t="s">
        <v>10</v>
      </c>
      <c r="D723" s="9" t="s">
        <v>152</v>
      </c>
      <c r="E723" s="39">
        <f aca="true" t="shared" si="47" ref="E723:F725">E724</f>
        <v>17915056</v>
      </c>
      <c r="F723" s="39">
        <f t="shared" si="47"/>
        <v>3019183</v>
      </c>
      <c r="G723" s="39">
        <f t="shared" si="41"/>
        <v>20934239</v>
      </c>
    </row>
    <row r="724" spans="1:7" ht="63">
      <c r="A724" s="24" t="s">
        <v>319</v>
      </c>
      <c r="B724" s="9" t="s">
        <v>80</v>
      </c>
      <c r="C724" s="9" t="s">
        <v>320</v>
      </c>
      <c r="D724" s="9" t="s">
        <v>152</v>
      </c>
      <c r="E724" s="39">
        <f t="shared" si="47"/>
        <v>17915056</v>
      </c>
      <c r="F724" s="39">
        <f t="shared" si="47"/>
        <v>3019183</v>
      </c>
      <c r="G724" s="39">
        <f t="shared" si="41"/>
        <v>20934239</v>
      </c>
    </row>
    <row r="725" spans="1:7" ht="31.5">
      <c r="A725" s="21" t="s">
        <v>275</v>
      </c>
      <c r="B725" s="9" t="s">
        <v>80</v>
      </c>
      <c r="C725" s="9" t="s">
        <v>320</v>
      </c>
      <c r="D725" s="9" t="s">
        <v>274</v>
      </c>
      <c r="E725" s="65">
        <f t="shared" si="47"/>
        <v>17915056</v>
      </c>
      <c r="F725" s="65">
        <f t="shared" si="47"/>
        <v>3019183</v>
      </c>
      <c r="G725" s="39">
        <f t="shared" si="41"/>
        <v>20934239</v>
      </c>
    </row>
    <row r="726" spans="1:7" ht="31.5">
      <c r="A726" s="30" t="s">
        <v>277</v>
      </c>
      <c r="B726" s="9" t="s">
        <v>80</v>
      </c>
      <c r="C726" s="9" t="s">
        <v>320</v>
      </c>
      <c r="D726" s="9" t="s">
        <v>276</v>
      </c>
      <c r="E726" s="65">
        <v>17915056</v>
      </c>
      <c r="F726" s="65">
        <f>1094183+1925000</f>
        <v>3019183</v>
      </c>
      <c r="G726" s="39">
        <f t="shared" si="41"/>
        <v>20934239</v>
      </c>
    </row>
    <row r="727" spans="1:16" s="66" customFormat="1" ht="16.5" customHeight="1">
      <c r="A727" s="20" t="s">
        <v>97</v>
      </c>
      <c r="B727" s="7" t="s">
        <v>96</v>
      </c>
      <c r="C727" s="7" t="s">
        <v>107</v>
      </c>
      <c r="D727" s="7" t="s">
        <v>152</v>
      </c>
      <c r="E727" s="41">
        <f>SUM(E728,E739)</f>
        <v>29619715</v>
      </c>
      <c r="F727" s="41">
        <f>SUM(F728,F739)</f>
        <v>0</v>
      </c>
      <c r="G727" s="41">
        <f t="shared" si="41"/>
        <v>29619715</v>
      </c>
      <c r="H727" s="51"/>
      <c r="I727" s="17"/>
      <c r="J727" s="17"/>
      <c r="K727" s="17"/>
      <c r="L727" s="17"/>
      <c r="M727" s="17"/>
      <c r="N727" s="17"/>
      <c r="O727" s="17"/>
      <c r="P727" s="17"/>
    </row>
    <row r="728" spans="1:7" ht="78.75">
      <c r="A728" s="24" t="s">
        <v>247</v>
      </c>
      <c r="B728" s="9" t="s">
        <v>96</v>
      </c>
      <c r="C728" s="9" t="s">
        <v>10</v>
      </c>
      <c r="D728" s="9" t="s">
        <v>152</v>
      </c>
      <c r="E728" s="39">
        <f>SUM(E729,E732)</f>
        <v>16619715</v>
      </c>
      <c r="F728" s="39">
        <f>SUM(F729,F732)</f>
        <v>0</v>
      </c>
      <c r="G728" s="39">
        <f t="shared" si="41"/>
        <v>16619715</v>
      </c>
    </row>
    <row r="729" spans="1:7" ht="47.25">
      <c r="A729" s="26" t="s">
        <v>326</v>
      </c>
      <c r="B729" s="9" t="s">
        <v>96</v>
      </c>
      <c r="C729" s="9" t="s">
        <v>325</v>
      </c>
      <c r="D729" s="9" t="s">
        <v>152</v>
      </c>
      <c r="E729" s="39">
        <f>E730</f>
        <v>1144273</v>
      </c>
      <c r="F729" s="39">
        <f>F730</f>
        <v>0</v>
      </c>
      <c r="G729" s="39">
        <f t="shared" si="41"/>
        <v>1144273</v>
      </c>
    </row>
    <row r="730" spans="1:7" ht="31.5">
      <c r="A730" s="21" t="s">
        <v>275</v>
      </c>
      <c r="B730" s="9" t="s">
        <v>96</v>
      </c>
      <c r="C730" s="9" t="s">
        <v>325</v>
      </c>
      <c r="D730" s="9" t="s">
        <v>274</v>
      </c>
      <c r="E730" s="39">
        <f>E731</f>
        <v>1144273</v>
      </c>
      <c r="F730" s="39">
        <f>F731</f>
        <v>0</v>
      </c>
      <c r="G730" s="39">
        <f t="shared" si="41"/>
        <v>1144273</v>
      </c>
    </row>
    <row r="731" spans="1:7" ht="31.5">
      <c r="A731" s="26" t="s">
        <v>277</v>
      </c>
      <c r="B731" s="9" t="s">
        <v>96</v>
      </c>
      <c r="C731" s="9" t="s">
        <v>325</v>
      </c>
      <c r="D731" s="9" t="s">
        <v>276</v>
      </c>
      <c r="E731" s="39">
        <v>1144273</v>
      </c>
      <c r="F731" s="39">
        <v>0</v>
      </c>
      <c r="G731" s="39">
        <f t="shared" si="41"/>
        <v>1144273</v>
      </c>
    </row>
    <row r="732" spans="1:16" s="66" customFormat="1" ht="31.5">
      <c r="A732" s="36" t="s">
        <v>327</v>
      </c>
      <c r="B732" s="9" t="s">
        <v>96</v>
      </c>
      <c r="C732" s="9" t="s">
        <v>11</v>
      </c>
      <c r="D732" s="9" t="s">
        <v>152</v>
      </c>
      <c r="E732" s="39">
        <f>SUM(E733,E735,E737)</f>
        <v>15475442</v>
      </c>
      <c r="F732" s="39">
        <f>SUM(F733,F735,F737)</f>
        <v>0</v>
      </c>
      <c r="G732" s="39">
        <f t="shared" si="41"/>
        <v>15475442</v>
      </c>
      <c r="H732" s="51"/>
      <c r="I732" s="17"/>
      <c r="J732" s="17"/>
      <c r="K732" s="17"/>
      <c r="L732" s="17"/>
      <c r="M732" s="17"/>
      <c r="N732" s="17"/>
      <c r="O732" s="17"/>
      <c r="P732" s="17"/>
    </row>
    <row r="733" spans="1:7" ht="78.75">
      <c r="A733" s="21" t="s">
        <v>4</v>
      </c>
      <c r="B733" s="9" t="s">
        <v>96</v>
      </c>
      <c r="C733" s="9" t="s">
        <v>11</v>
      </c>
      <c r="D733" s="9" t="s">
        <v>272</v>
      </c>
      <c r="E733" s="39">
        <f>E734</f>
        <v>13944630</v>
      </c>
      <c r="F733" s="39">
        <f>F734</f>
        <v>-32306</v>
      </c>
      <c r="G733" s="39">
        <f t="shared" si="41"/>
        <v>13912324</v>
      </c>
    </row>
    <row r="734" spans="1:7" ht="31.5">
      <c r="A734" s="21" t="s">
        <v>5</v>
      </c>
      <c r="B734" s="9" t="s">
        <v>96</v>
      </c>
      <c r="C734" s="9" t="s">
        <v>11</v>
      </c>
      <c r="D734" s="9" t="s">
        <v>273</v>
      </c>
      <c r="E734" s="39">
        <v>13944630</v>
      </c>
      <c r="F734" s="39">
        <v>-32306</v>
      </c>
      <c r="G734" s="39">
        <f aca="true" t="shared" si="48" ref="G734:G783">SUM(E734:F734)</f>
        <v>13912324</v>
      </c>
    </row>
    <row r="735" spans="1:7" ht="31.5">
      <c r="A735" s="45" t="s">
        <v>6</v>
      </c>
      <c r="B735" s="9" t="s">
        <v>96</v>
      </c>
      <c r="C735" s="9" t="s">
        <v>11</v>
      </c>
      <c r="D735" s="9" t="s">
        <v>63</v>
      </c>
      <c r="E735" s="39">
        <f>E736</f>
        <v>1505812</v>
      </c>
      <c r="F735" s="39">
        <f>F736</f>
        <v>32306</v>
      </c>
      <c r="G735" s="39">
        <f t="shared" si="48"/>
        <v>1538118</v>
      </c>
    </row>
    <row r="736" spans="1:7" ht="47.25">
      <c r="A736" s="45" t="s">
        <v>7</v>
      </c>
      <c r="B736" s="9" t="s">
        <v>96</v>
      </c>
      <c r="C736" s="9" t="s">
        <v>11</v>
      </c>
      <c r="D736" s="9" t="s">
        <v>64</v>
      </c>
      <c r="E736" s="39">
        <v>1505812</v>
      </c>
      <c r="F736" s="39">
        <v>32306</v>
      </c>
      <c r="G736" s="39">
        <f t="shared" si="48"/>
        <v>1538118</v>
      </c>
    </row>
    <row r="737" spans="1:7" ht="15.75">
      <c r="A737" s="45" t="s">
        <v>260</v>
      </c>
      <c r="B737" s="9" t="s">
        <v>96</v>
      </c>
      <c r="C737" s="9" t="s">
        <v>11</v>
      </c>
      <c r="D737" s="9" t="s">
        <v>91</v>
      </c>
      <c r="E737" s="39">
        <f>E738</f>
        <v>25000</v>
      </c>
      <c r="F737" s="39">
        <f>F738</f>
        <v>0</v>
      </c>
      <c r="G737" s="39">
        <f t="shared" si="48"/>
        <v>25000</v>
      </c>
    </row>
    <row r="738" spans="1:7" ht="15.75">
      <c r="A738" s="45" t="s">
        <v>376</v>
      </c>
      <c r="B738" s="9" t="s">
        <v>96</v>
      </c>
      <c r="C738" s="9" t="s">
        <v>11</v>
      </c>
      <c r="D738" s="9" t="s">
        <v>377</v>
      </c>
      <c r="E738" s="39">
        <v>25000</v>
      </c>
      <c r="F738" s="39">
        <v>0</v>
      </c>
      <c r="G738" s="39">
        <f t="shared" si="48"/>
        <v>25000</v>
      </c>
    </row>
    <row r="739" spans="1:16" ht="31.5">
      <c r="A739" s="24" t="s">
        <v>71</v>
      </c>
      <c r="B739" s="9" t="s">
        <v>96</v>
      </c>
      <c r="C739" s="9" t="s">
        <v>72</v>
      </c>
      <c r="D739" s="9" t="s">
        <v>152</v>
      </c>
      <c r="E739" s="39">
        <f aca="true" t="shared" si="49" ref="E739:F741">E740</f>
        <v>13000000</v>
      </c>
      <c r="F739" s="39">
        <f t="shared" si="49"/>
        <v>0</v>
      </c>
      <c r="G739" s="39">
        <f t="shared" si="48"/>
        <v>13000000</v>
      </c>
      <c r="H739" s="17"/>
      <c r="P739"/>
    </row>
    <row r="740" spans="1:16" ht="63">
      <c r="A740" s="21" t="s">
        <v>47</v>
      </c>
      <c r="B740" s="9" t="s">
        <v>96</v>
      </c>
      <c r="C740" s="9" t="s">
        <v>73</v>
      </c>
      <c r="D740" s="9" t="s">
        <v>152</v>
      </c>
      <c r="E740" s="39">
        <f>E741+E744</f>
        <v>13000000</v>
      </c>
      <c r="F740" s="39">
        <f>F741+F744</f>
        <v>0</v>
      </c>
      <c r="G740" s="39">
        <f t="shared" si="48"/>
        <v>13000000</v>
      </c>
      <c r="H740" s="17"/>
      <c r="P740"/>
    </row>
    <row r="741" spans="1:16" ht="47.25">
      <c r="A741" s="30" t="s">
        <v>69</v>
      </c>
      <c r="B741" s="9" t="s">
        <v>96</v>
      </c>
      <c r="C741" s="9" t="s">
        <v>78</v>
      </c>
      <c r="D741" s="9" t="s">
        <v>152</v>
      </c>
      <c r="E741" s="39">
        <f t="shared" si="49"/>
        <v>7500000</v>
      </c>
      <c r="F741" s="39">
        <f t="shared" si="49"/>
        <v>0</v>
      </c>
      <c r="G741" s="39">
        <f t="shared" si="48"/>
        <v>7500000</v>
      </c>
      <c r="H741" s="17"/>
      <c r="P741"/>
    </row>
    <row r="742" spans="1:16" ht="78.75">
      <c r="A742" s="21" t="s">
        <v>4</v>
      </c>
      <c r="B742" s="9" t="s">
        <v>96</v>
      </c>
      <c r="C742" s="9" t="s">
        <v>78</v>
      </c>
      <c r="D742" s="9" t="s">
        <v>272</v>
      </c>
      <c r="E742" s="39">
        <f>E743</f>
        <v>7500000</v>
      </c>
      <c r="F742" s="39">
        <f>F743</f>
        <v>0</v>
      </c>
      <c r="G742" s="39">
        <f t="shared" si="48"/>
        <v>7500000</v>
      </c>
      <c r="H742" s="17"/>
      <c r="P742"/>
    </row>
    <row r="743" spans="1:16" ht="31.5">
      <c r="A743" s="21" t="s">
        <v>5</v>
      </c>
      <c r="B743" s="9" t="s">
        <v>96</v>
      </c>
      <c r="C743" s="9" t="s">
        <v>78</v>
      </c>
      <c r="D743" s="9" t="s">
        <v>273</v>
      </c>
      <c r="E743" s="39">
        <v>7500000</v>
      </c>
      <c r="F743" s="39">
        <v>0</v>
      </c>
      <c r="G743" s="39">
        <f t="shared" si="48"/>
        <v>7500000</v>
      </c>
      <c r="H743" s="17"/>
      <c r="P743"/>
    </row>
    <row r="744" spans="1:16" ht="15.75">
      <c r="A744" s="21" t="s">
        <v>126</v>
      </c>
      <c r="B744" s="9" t="s">
        <v>96</v>
      </c>
      <c r="C744" s="9" t="s">
        <v>470</v>
      </c>
      <c r="D744" s="9" t="s">
        <v>152</v>
      </c>
      <c r="E744" s="39">
        <f>E745</f>
        <v>5500000</v>
      </c>
      <c r="F744" s="39">
        <f>F745</f>
        <v>0</v>
      </c>
      <c r="G744" s="39">
        <f t="shared" si="48"/>
        <v>5500000</v>
      </c>
      <c r="H744" s="17"/>
      <c r="P744"/>
    </row>
    <row r="745" spans="1:16" ht="31.5">
      <c r="A745" s="21" t="s">
        <v>275</v>
      </c>
      <c r="B745" s="9" t="s">
        <v>96</v>
      </c>
      <c r="C745" s="9" t="s">
        <v>470</v>
      </c>
      <c r="D745" s="9" t="s">
        <v>274</v>
      </c>
      <c r="E745" s="39">
        <f>E746</f>
        <v>5500000</v>
      </c>
      <c r="F745" s="39">
        <f>F746</f>
        <v>0</v>
      </c>
      <c r="G745" s="39">
        <f t="shared" si="48"/>
        <v>5500000</v>
      </c>
      <c r="H745" s="17"/>
      <c r="P745"/>
    </row>
    <row r="746" spans="1:16" ht="31.5">
      <c r="A746" s="26" t="s">
        <v>277</v>
      </c>
      <c r="B746" s="9" t="s">
        <v>96</v>
      </c>
      <c r="C746" s="9" t="s">
        <v>470</v>
      </c>
      <c r="D746" s="9" t="s">
        <v>276</v>
      </c>
      <c r="E746" s="39">
        <v>5500000</v>
      </c>
      <c r="F746" s="39">
        <v>0</v>
      </c>
      <c r="G746" s="39">
        <f t="shared" si="48"/>
        <v>5500000</v>
      </c>
      <c r="H746" s="17"/>
      <c r="P746"/>
    </row>
    <row r="747" spans="1:16" ht="15.75">
      <c r="A747" s="23" t="s">
        <v>189</v>
      </c>
      <c r="B747" s="6" t="s">
        <v>190</v>
      </c>
      <c r="C747" s="6" t="s">
        <v>153</v>
      </c>
      <c r="D747" s="6" t="s">
        <v>152</v>
      </c>
      <c r="E747" s="42">
        <f>SUM(E748,E753)</f>
        <v>33140000</v>
      </c>
      <c r="F747" s="42">
        <f>SUM(F748,F753)</f>
        <v>7500000</v>
      </c>
      <c r="G747" s="42">
        <f t="shared" si="48"/>
        <v>40640000</v>
      </c>
      <c r="H747" s="17"/>
      <c r="P747"/>
    </row>
    <row r="748" spans="1:16" ht="16.5" customHeight="1">
      <c r="A748" s="20" t="s">
        <v>257</v>
      </c>
      <c r="B748" s="7" t="s">
        <v>258</v>
      </c>
      <c r="C748" s="7" t="s">
        <v>153</v>
      </c>
      <c r="D748" s="7" t="s">
        <v>152</v>
      </c>
      <c r="E748" s="41">
        <f aca="true" t="shared" si="50" ref="E748:F751">E749</f>
        <v>11500000</v>
      </c>
      <c r="F748" s="41">
        <f t="shared" si="50"/>
        <v>0</v>
      </c>
      <c r="G748" s="41">
        <f t="shared" si="48"/>
        <v>11500000</v>
      </c>
      <c r="H748" s="17"/>
      <c r="P748"/>
    </row>
    <row r="749" spans="1:16" ht="15.75">
      <c r="A749" s="21" t="s">
        <v>393</v>
      </c>
      <c r="B749" s="9" t="s">
        <v>258</v>
      </c>
      <c r="C749" s="9" t="s">
        <v>100</v>
      </c>
      <c r="D749" s="9" t="s">
        <v>152</v>
      </c>
      <c r="E749" s="39">
        <f t="shared" si="50"/>
        <v>11500000</v>
      </c>
      <c r="F749" s="39">
        <f t="shared" si="50"/>
        <v>0</v>
      </c>
      <c r="G749" s="39">
        <f t="shared" si="48"/>
        <v>11500000</v>
      </c>
      <c r="H749" s="17"/>
      <c r="P749"/>
    </row>
    <row r="750" spans="1:16" ht="31.5" customHeight="1">
      <c r="A750" s="21" t="s">
        <v>365</v>
      </c>
      <c r="B750" s="9" t="s">
        <v>258</v>
      </c>
      <c r="C750" s="9" t="s">
        <v>17</v>
      </c>
      <c r="D750" s="9" t="s">
        <v>152</v>
      </c>
      <c r="E750" s="39">
        <f t="shared" si="50"/>
        <v>11500000</v>
      </c>
      <c r="F750" s="39">
        <f t="shared" si="50"/>
        <v>0</v>
      </c>
      <c r="G750" s="39">
        <f t="shared" si="48"/>
        <v>11500000</v>
      </c>
      <c r="H750" s="17"/>
      <c r="P750"/>
    </row>
    <row r="751" spans="1:16" ht="15.75">
      <c r="A751" s="21" t="s">
        <v>260</v>
      </c>
      <c r="B751" s="9" t="s">
        <v>258</v>
      </c>
      <c r="C751" s="9" t="s">
        <v>17</v>
      </c>
      <c r="D751" s="9" t="s">
        <v>259</v>
      </c>
      <c r="E751" s="39">
        <f t="shared" si="50"/>
        <v>11500000</v>
      </c>
      <c r="F751" s="39">
        <f t="shared" si="50"/>
        <v>0</v>
      </c>
      <c r="G751" s="39">
        <f t="shared" si="48"/>
        <v>11500000</v>
      </c>
      <c r="H751" s="17"/>
      <c r="P751"/>
    </row>
    <row r="752" spans="1:16" ht="47.25">
      <c r="A752" s="21" t="s">
        <v>399</v>
      </c>
      <c r="B752" s="9" t="s">
        <v>258</v>
      </c>
      <c r="C752" s="9" t="s">
        <v>17</v>
      </c>
      <c r="D752" s="9" t="s">
        <v>261</v>
      </c>
      <c r="E752" s="39">
        <v>11500000</v>
      </c>
      <c r="F752" s="39">
        <v>0</v>
      </c>
      <c r="G752" s="39">
        <f t="shared" si="48"/>
        <v>11500000</v>
      </c>
      <c r="H752" s="17"/>
      <c r="P752"/>
    </row>
    <row r="753" spans="1:16" ht="31.5">
      <c r="A753" s="20" t="s">
        <v>192</v>
      </c>
      <c r="B753" s="7" t="s">
        <v>191</v>
      </c>
      <c r="C753" s="7" t="s">
        <v>153</v>
      </c>
      <c r="D753" s="7" t="s">
        <v>152</v>
      </c>
      <c r="E753" s="41">
        <f>SUM(E754)</f>
        <v>21640000</v>
      </c>
      <c r="F753" s="41">
        <f>SUM(F754)</f>
        <v>7500000</v>
      </c>
      <c r="G753" s="41">
        <f t="shared" si="48"/>
        <v>29140000</v>
      </c>
      <c r="H753" s="17"/>
      <c r="P753"/>
    </row>
    <row r="754" spans="1:16" ht="15.75">
      <c r="A754" s="21" t="s">
        <v>393</v>
      </c>
      <c r="B754" s="9" t="s">
        <v>191</v>
      </c>
      <c r="C754" s="9" t="s">
        <v>100</v>
      </c>
      <c r="D754" s="9" t="s">
        <v>152</v>
      </c>
      <c r="E754" s="39">
        <f>E755</f>
        <v>21640000</v>
      </c>
      <c r="F754" s="39">
        <f>F755</f>
        <v>7500000</v>
      </c>
      <c r="G754" s="39">
        <f t="shared" si="48"/>
        <v>29140000</v>
      </c>
      <c r="H754" s="17"/>
      <c r="P754"/>
    </row>
    <row r="755" spans="1:16" ht="33" customHeight="1">
      <c r="A755" s="21" t="s">
        <v>365</v>
      </c>
      <c r="B755" s="9" t="s">
        <v>191</v>
      </c>
      <c r="C755" s="9" t="s">
        <v>17</v>
      </c>
      <c r="D755" s="9" t="s">
        <v>152</v>
      </c>
      <c r="E755" s="39">
        <f>SUM(E756,E758)</f>
        <v>21640000</v>
      </c>
      <c r="F755" s="39">
        <f>SUM(F756,F758)</f>
        <v>7500000</v>
      </c>
      <c r="G755" s="39">
        <f t="shared" si="48"/>
        <v>29140000</v>
      </c>
      <c r="H755" s="17"/>
      <c r="P755"/>
    </row>
    <row r="756" spans="1:16" ht="47.25">
      <c r="A756" s="21" t="s">
        <v>60</v>
      </c>
      <c r="B756" s="9" t="s">
        <v>191</v>
      </c>
      <c r="C756" s="9" t="s">
        <v>17</v>
      </c>
      <c r="D756" s="9" t="s">
        <v>88</v>
      </c>
      <c r="E756" s="39">
        <f>E757</f>
        <v>0</v>
      </c>
      <c r="F756" s="39">
        <f>F757</f>
        <v>7500000</v>
      </c>
      <c r="G756" s="39">
        <f t="shared" si="48"/>
        <v>7500000</v>
      </c>
      <c r="H756" s="17"/>
      <c r="P756"/>
    </row>
    <row r="757" spans="1:16" ht="15.75">
      <c r="A757" s="21" t="s">
        <v>87</v>
      </c>
      <c r="B757" s="9" t="s">
        <v>191</v>
      </c>
      <c r="C757" s="9" t="s">
        <v>17</v>
      </c>
      <c r="D757" s="9" t="s">
        <v>70</v>
      </c>
      <c r="E757" s="39"/>
      <c r="F757" s="39">
        <v>7500000</v>
      </c>
      <c r="G757" s="39">
        <f t="shared" si="48"/>
        <v>7500000</v>
      </c>
      <c r="H757" s="17"/>
      <c r="P757"/>
    </row>
    <row r="758" spans="1:16" ht="15.75">
      <c r="A758" s="21" t="s">
        <v>260</v>
      </c>
      <c r="B758" s="9" t="s">
        <v>191</v>
      </c>
      <c r="C758" s="9" t="s">
        <v>17</v>
      </c>
      <c r="D758" s="9" t="s">
        <v>259</v>
      </c>
      <c r="E758" s="39">
        <f>E759</f>
        <v>21640000</v>
      </c>
      <c r="F758" s="39">
        <f>F759</f>
        <v>0</v>
      </c>
      <c r="G758" s="39">
        <f t="shared" si="48"/>
        <v>21640000</v>
      </c>
      <c r="H758" s="17"/>
      <c r="P758"/>
    </row>
    <row r="759" spans="1:16" ht="47.25">
      <c r="A759" s="21" t="s">
        <v>399</v>
      </c>
      <c r="B759" s="9" t="s">
        <v>191</v>
      </c>
      <c r="C759" s="9" t="s">
        <v>17</v>
      </c>
      <c r="D759" s="9" t="s">
        <v>261</v>
      </c>
      <c r="E759" s="39">
        <v>21640000</v>
      </c>
      <c r="F759" s="39">
        <v>0</v>
      </c>
      <c r="G759" s="39">
        <f t="shared" si="48"/>
        <v>21640000</v>
      </c>
      <c r="H759" s="17"/>
      <c r="P759"/>
    </row>
    <row r="760" spans="1:16" ht="15.75">
      <c r="A760" s="23" t="s">
        <v>196</v>
      </c>
      <c r="B760" s="6" t="s">
        <v>197</v>
      </c>
      <c r="C760" s="6" t="s">
        <v>153</v>
      </c>
      <c r="D760" s="6" t="s">
        <v>152</v>
      </c>
      <c r="E760" s="42">
        <f>SUM(E761,E766)</f>
        <v>8050000</v>
      </c>
      <c r="F760" s="42">
        <f>SUM(F761,F766)</f>
        <v>300000</v>
      </c>
      <c r="G760" s="42">
        <f t="shared" si="48"/>
        <v>8350000</v>
      </c>
      <c r="H760" s="17"/>
      <c r="P760"/>
    </row>
    <row r="761" spans="1:16" ht="18" customHeight="1">
      <c r="A761" s="20" t="s">
        <v>253</v>
      </c>
      <c r="B761" s="7" t="s">
        <v>198</v>
      </c>
      <c r="C761" s="7" t="s">
        <v>153</v>
      </c>
      <c r="D761" s="7" t="s">
        <v>152</v>
      </c>
      <c r="E761" s="41">
        <f aca="true" t="shared" si="51" ref="E761:F764">E762</f>
        <v>550000</v>
      </c>
      <c r="F761" s="41">
        <f t="shared" si="51"/>
        <v>0</v>
      </c>
      <c r="G761" s="41">
        <f t="shared" si="48"/>
        <v>550000</v>
      </c>
      <c r="H761" s="17"/>
      <c r="P761"/>
    </row>
    <row r="762" spans="1:16" ht="15.75">
      <c r="A762" s="21" t="s">
        <v>90</v>
      </c>
      <c r="B762" s="9" t="s">
        <v>198</v>
      </c>
      <c r="C762" s="9" t="s">
        <v>99</v>
      </c>
      <c r="D762" s="9" t="s">
        <v>152</v>
      </c>
      <c r="E762" s="39">
        <f t="shared" si="51"/>
        <v>550000</v>
      </c>
      <c r="F762" s="39">
        <f t="shared" si="51"/>
        <v>0</v>
      </c>
      <c r="G762" s="39">
        <f t="shared" si="48"/>
        <v>550000</v>
      </c>
      <c r="H762" s="17"/>
      <c r="P762"/>
    </row>
    <row r="763" spans="1:16" ht="15.75">
      <c r="A763" s="21" t="s">
        <v>254</v>
      </c>
      <c r="B763" s="9" t="s">
        <v>198</v>
      </c>
      <c r="C763" s="9" t="s">
        <v>404</v>
      </c>
      <c r="D763" s="9" t="s">
        <v>152</v>
      </c>
      <c r="E763" s="39">
        <f t="shared" si="51"/>
        <v>550000</v>
      </c>
      <c r="F763" s="39">
        <f t="shared" si="51"/>
        <v>0</v>
      </c>
      <c r="G763" s="39">
        <f t="shared" si="48"/>
        <v>550000</v>
      </c>
      <c r="H763" s="17"/>
      <c r="P763"/>
    </row>
    <row r="764" spans="1:16" ht="31.5">
      <c r="A764" s="53" t="s">
        <v>6</v>
      </c>
      <c r="B764" s="9" t="s">
        <v>198</v>
      </c>
      <c r="C764" s="9" t="s">
        <v>404</v>
      </c>
      <c r="D764" s="9" t="s">
        <v>63</v>
      </c>
      <c r="E764" s="39">
        <f t="shared" si="51"/>
        <v>550000</v>
      </c>
      <c r="F764" s="39">
        <f t="shared" si="51"/>
        <v>0</v>
      </c>
      <c r="G764" s="39">
        <f t="shared" si="48"/>
        <v>550000</v>
      </c>
      <c r="H764" s="17"/>
      <c r="P764"/>
    </row>
    <row r="765" spans="1:16" ht="47.25">
      <c r="A765" s="53" t="s">
        <v>7</v>
      </c>
      <c r="B765" s="9" t="s">
        <v>198</v>
      </c>
      <c r="C765" s="9" t="s">
        <v>404</v>
      </c>
      <c r="D765" s="9" t="s">
        <v>64</v>
      </c>
      <c r="E765" s="39">
        <v>550000</v>
      </c>
      <c r="F765" s="39">
        <v>0</v>
      </c>
      <c r="G765" s="39">
        <f t="shared" si="48"/>
        <v>550000</v>
      </c>
      <c r="H765" s="17"/>
      <c r="P765"/>
    </row>
    <row r="766" spans="1:16" ht="15" customHeight="1">
      <c r="A766" s="20" t="s">
        <v>211</v>
      </c>
      <c r="B766" s="7" t="s">
        <v>199</v>
      </c>
      <c r="C766" s="7" t="s">
        <v>153</v>
      </c>
      <c r="D766" s="7" t="s">
        <v>152</v>
      </c>
      <c r="E766" s="41">
        <f aca="true" t="shared" si="52" ref="E766:F769">E767</f>
        <v>7500000</v>
      </c>
      <c r="F766" s="41">
        <f t="shared" si="52"/>
        <v>300000</v>
      </c>
      <c r="G766" s="41">
        <f t="shared" si="48"/>
        <v>7800000</v>
      </c>
      <c r="H766" s="17"/>
      <c r="P766"/>
    </row>
    <row r="767" spans="1:16" ht="15.75">
      <c r="A767" s="21" t="s">
        <v>90</v>
      </c>
      <c r="B767" s="9" t="s">
        <v>199</v>
      </c>
      <c r="C767" s="9" t="s">
        <v>99</v>
      </c>
      <c r="D767" s="9" t="s">
        <v>152</v>
      </c>
      <c r="E767" s="39">
        <f t="shared" si="52"/>
        <v>7500000</v>
      </c>
      <c r="F767" s="39">
        <f t="shared" si="52"/>
        <v>300000</v>
      </c>
      <c r="G767" s="39">
        <f t="shared" si="48"/>
        <v>7800000</v>
      </c>
      <c r="H767" s="17"/>
      <c r="P767"/>
    </row>
    <row r="768" spans="1:16" ht="15.75">
      <c r="A768" s="21" t="s">
        <v>210</v>
      </c>
      <c r="B768" s="9" t="s">
        <v>199</v>
      </c>
      <c r="C768" s="9" t="s">
        <v>405</v>
      </c>
      <c r="D768" s="9" t="s">
        <v>152</v>
      </c>
      <c r="E768" s="39">
        <f t="shared" si="52"/>
        <v>7500000</v>
      </c>
      <c r="F768" s="39">
        <f t="shared" si="52"/>
        <v>300000</v>
      </c>
      <c r="G768" s="39">
        <f t="shared" si="48"/>
        <v>7800000</v>
      </c>
      <c r="H768" s="17"/>
      <c r="P768"/>
    </row>
    <row r="769" spans="1:16" ht="31.5">
      <c r="A769" s="53" t="s">
        <v>6</v>
      </c>
      <c r="B769" s="9" t="s">
        <v>199</v>
      </c>
      <c r="C769" s="9" t="s">
        <v>405</v>
      </c>
      <c r="D769" s="9" t="s">
        <v>63</v>
      </c>
      <c r="E769" s="39">
        <f t="shared" si="52"/>
        <v>7500000</v>
      </c>
      <c r="F769" s="39">
        <f t="shared" si="52"/>
        <v>300000</v>
      </c>
      <c r="G769" s="39">
        <f t="shared" si="48"/>
        <v>7800000</v>
      </c>
      <c r="H769" s="17"/>
      <c r="P769"/>
    </row>
    <row r="770" spans="1:16" ht="47.25">
      <c r="A770" s="53" t="s">
        <v>7</v>
      </c>
      <c r="B770" s="9" t="s">
        <v>199</v>
      </c>
      <c r="C770" s="9" t="s">
        <v>405</v>
      </c>
      <c r="D770" s="9" t="s">
        <v>64</v>
      </c>
      <c r="E770" s="39">
        <v>7500000</v>
      </c>
      <c r="F770" s="39">
        <v>300000</v>
      </c>
      <c r="G770" s="39">
        <f t="shared" si="48"/>
        <v>7800000</v>
      </c>
      <c r="H770" s="17"/>
      <c r="P770"/>
    </row>
    <row r="771" spans="1:16" ht="31.5">
      <c r="A771" s="23" t="s">
        <v>244</v>
      </c>
      <c r="B771" s="6" t="s">
        <v>201</v>
      </c>
      <c r="C771" s="6" t="s">
        <v>153</v>
      </c>
      <c r="D771" s="6" t="s">
        <v>152</v>
      </c>
      <c r="E771" s="42">
        <f aca="true" t="shared" si="53" ref="E771:F775">E772</f>
        <v>7500000</v>
      </c>
      <c r="F771" s="42">
        <f t="shared" si="53"/>
        <v>-300000</v>
      </c>
      <c r="G771" s="42">
        <f t="shared" si="48"/>
        <v>7200000</v>
      </c>
      <c r="H771" s="17"/>
      <c r="P771"/>
    </row>
    <row r="772" spans="1:16" ht="31.5">
      <c r="A772" s="20" t="s">
        <v>527</v>
      </c>
      <c r="B772" s="7" t="s">
        <v>200</v>
      </c>
      <c r="C772" s="7" t="s">
        <v>153</v>
      </c>
      <c r="D772" s="7" t="s">
        <v>152</v>
      </c>
      <c r="E772" s="41">
        <f t="shared" si="53"/>
        <v>7500000</v>
      </c>
      <c r="F772" s="41">
        <f t="shared" si="53"/>
        <v>-300000</v>
      </c>
      <c r="G772" s="41">
        <f t="shared" si="48"/>
        <v>7200000</v>
      </c>
      <c r="H772" s="17"/>
      <c r="P772"/>
    </row>
    <row r="773" spans="1:16" ht="15.75" customHeight="1">
      <c r="A773" s="21" t="s">
        <v>248</v>
      </c>
      <c r="B773" s="9" t="s">
        <v>200</v>
      </c>
      <c r="C773" s="9" t="s">
        <v>237</v>
      </c>
      <c r="D773" s="9" t="s">
        <v>152</v>
      </c>
      <c r="E773" s="39">
        <f t="shared" si="53"/>
        <v>7500000</v>
      </c>
      <c r="F773" s="39">
        <f t="shared" si="53"/>
        <v>-300000</v>
      </c>
      <c r="G773" s="39">
        <f t="shared" si="48"/>
        <v>7200000</v>
      </c>
      <c r="H773" s="17"/>
      <c r="P773"/>
    </row>
    <row r="774" spans="1:16" ht="15.75">
      <c r="A774" s="21" t="s">
        <v>249</v>
      </c>
      <c r="B774" s="9" t="s">
        <v>200</v>
      </c>
      <c r="C774" s="9" t="s">
        <v>238</v>
      </c>
      <c r="D774" s="9" t="s">
        <v>152</v>
      </c>
      <c r="E774" s="39">
        <f t="shared" si="53"/>
        <v>7500000</v>
      </c>
      <c r="F774" s="39">
        <f t="shared" si="53"/>
        <v>-300000</v>
      </c>
      <c r="G774" s="39">
        <f t="shared" si="48"/>
        <v>7200000</v>
      </c>
      <c r="H774" s="17"/>
      <c r="P774"/>
    </row>
    <row r="775" spans="1:16" ht="31.5">
      <c r="A775" s="21" t="s">
        <v>294</v>
      </c>
      <c r="B775" s="9" t="s">
        <v>200</v>
      </c>
      <c r="C775" s="9" t="s">
        <v>238</v>
      </c>
      <c r="D775" s="9" t="s">
        <v>296</v>
      </c>
      <c r="E775" s="39">
        <f t="shared" si="53"/>
        <v>7500000</v>
      </c>
      <c r="F775" s="39">
        <f t="shared" si="53"/>
        <v>-300000</v>
      </c>
      <c r="G775" s="39">
        <f t="shared" si="48"/>
        <v>7200000</v>
      </c>
      <c r="H775" s="17"/>
      <c r="P775"/>
    </row>
    <row r="776" spans="1:16" ht="15.75">
      <c r="A776" s="21" t="s">
        <v>295</v>
      </c>
      <c r="B776" s="9" t="s">
        <v>200</v>
      </c>
      <c r="C776" s="9" t="s">
        <v>238</v>
      </c>
      <c r="D776" s="9" t="s">
        <v>297</v>
      </c>
      <c r="E776" s="39">
        <v>7500000</v>
      </c>
      <c r="F776" s="39">
        <v>-300000</v>
      </c>
      <c r="G776" s="39">
        <f t="shared" si="48"/>
        <v>7200000</v>
      </c>
      <c r="H776" s="17"/>
      <c r="P776"/>
    </row>
    <row r="777" spans="1:16" ht="47.25">
      <c r="A777" s="89" t="s">
        <v>487</v>
      </c>
      <c r="B777" s="6" t="s">
        <v>491</v>
      </c>
      <c r="C777" s="6" t="s">
        <v>153</v>
      </c>
      <c r="D777" s="6" t="s">
        <v>152</v>
      </c>
      <c r="E777" s="42">
        <f aca="true" t="shared" si="54" ref="E777:F781">E778</f>
        <v>15000000</v>
      </c>
      <c r="F777" s="42">
        <f t="shared" si="54"/>
        <v>0</v>
      </c>
      <c r="G777" s="42">
        <f t="shared" si="48"/>
        <v>15000000</v>
      </c>
      <c r="H777" s="17"/>
      <c r="P777"/>
    </row>
    <row r="778" spans="1:16" ht="31.5">
      <c r="A778" s="90" t="s">
        <v>488</v>
      </c>
      <c r="B778" s="7" t="s">
        <v>492</v>
      </c>
      <c r="C778" s="7" t="s">
        <v>153</v>
      </c>
      <c r="D778" s="7" t="s">
        <v>152</v>
      </c>
      <c r="E778" s="41">
        <f t="shared" si="54"/>
        <v>15000000</v>
      </c>
      <c r="F778" s="41">
        <f t="shared" si="54"/>
        <v>0</v>
      </c>
      <c r="G778" s="41">
        <f t="shared" si="48"/>
        <v>15000000</v>
      </c>
      <c r="H778" s="17"/>
      <c r="P778"/>
    </row>
    <row r="779" spans="1:16" ht="15.75">
      <c r="A779" s="21" t="s">
        <v>393</v>
      </c>
      <c r="B779" s="9" t="s">
        <v>492</v>
      </c>
      <c r="C779" s="9" t="s">
        <v>100</v>
      </c>
      <c r="D779" s="9" t="s">
        <v>152</v>
      </c>
      <c r="E779" s="39">
        <f t="shared" si="54"/>
        <v>15000000</v>
      </c>
      <c r="F779" s="39">
        <f t="shared" si="54"/>
        <v>0</v>
      </c>
      <c r="G779" s="39">
        <f t="shared" si="48"/>
        <v>15000000</v>
      </c>
      <c r="H779" s="17"/>
      <c r="P779"/>
    </row>
    <row r="780" spans="1:16" ht="47.25">
      <c r="A780" s="21" t="s">
        <v>365</v>
      </c>
      <c r="B780" s="9" t="s">
        <v>492</v>
      </c>
      <c r="C780" s="9" t="s">
        <v>17</v>
      </c>
      <c r="D780" s="9" t="s">
        <v>152</v>
      </c>
      <c r="E780" s="39">
        <f t="shared" si="54"/>
        <v>15000000</v>
      </c>
      <c r="F780" s="39">
        <f t="shared" si="54"/>
        <v>0</v>
      </c>
      <c r="G780" s="39">
        <f t="shared" si="48"/>
        <v>15000000</v>
      </c>
      <c r="H780" s="17"/>
      <c r="P780"/>
    </row>
    <row r="781" spans="1:16" ht="15.75">
      <c r="A781" s="53" t="s">
        <v>489</v>
      </c>
      <c r="B781" s="9" t="s">
        <v>492</v>
      </c>
      <c r="C781" s="9" t="s">
        <v>17</v>
      </c>
      <c r="D781" s="9" t="s">
        <v>493</v>
      </c>
      <c r="E781" s="39">
        <f t="shared" si="54"/>
        <v>15000000</v>
      </c>
      <c r="F781" s="39">
        <f t="shared" si="54"/>
        <v>0</v>
      </c>
      <c r="G781" s="39">
        <f t="shared" si="48"/>
        <v>15000000</v>
      </c>
      <c r="H781" s="17"/>
      <c r="P781"/>
    </row>
    <row r="782" spans="1:16" ht="15.75">
      <c r="A782" s="53" t="s">
        <v>490</v>
      </c>
      <c r="B782" s="9" t="s">
        <v>492</v>
      </c>
      <c r="C782" s="9" t="s">
        <v>17</v>
      </c>
      <c r="D782" s="9" t="s">
        <v>494</v>
      </c>
      <c r="E782" s="39">
        <v>15000000</v>
      </c>
      <c r="F782" s="39">
        <v>0</v>
      </c>
      <c r="G782" s="39">
        <f t="shared" si="48"/>
        <v>15000000</v>
      </c>
      <c r="H782" s="17"/>
      <c r="P782"/>
    </row>
    <row r="783" spans="1:15" s="87" customFormat="1" ht="16.5">
      <c r="A783" s="82" t="s">
        <v>243</v>
      </c>
      <c r="B783" s="83"/>
      <c r="C783" s="83"/>
      <c r="D783" s="83"/>
      <c r="E783" s="84">
        <f>SUM(E771,E760,E747,E584,E559,E497,E338,E330,E219,E166,E142,E7,E782)</f>
        <v>3785043713.2899995</v>
      </c>
      <c r="F783" s="84">
        <f>SUM(F771,F760,F747,F584,F559,F497,F338,F330,F219,F166,F142,F7,F782)</f>
        <v>172752934.25</v>
      </c>
      <c r="G783" s="85">
        <f t="shared" si="48"/>
        <v>3957796647.5399995</v>
      </c>
      <c r="H783" s="86"/>
      <c r="I783" s="86"/>
      <c r="J783" s="86"/>
      <c r="K783" s="86"/>
      <c r="L783" s="86"/>
      <c r="M783" s="86"/>
      <c r="N783" s="86"/>
      <c r="O783" s="86"/>
    </row>
    <row r="784" spans="8:16" ht="15.75">
      <c r="H784" s="17"/>
      <c r="P784"/>
    </row>
    <row r="785" spans="8:16" ht="15.75">
      <c r="H785" s="17"/>
      <c r="P785"/>
    </row>
    <row r="786" spans="8:16" ht="15.75">
      <c r="H786" s="17"/>
      <c r="P786"/>
    </row>
    <row r="787" spans="8:16" ht="15.75">
      <c r="H787" s="17"/>
      <c r="P787"/>
    </row>
    <row r="788" spans="8:16" ht="15.75">
      <c r="H788" s="17"/>
      <c r="P788"/>
    </row>
    <row r="789" spans="8:16" ht="15.75">
      <c r="H789" s="17"/>
      <c r="P789"/>
    </row>
    <row r="790" spans="8:16" ht="15.75">
      <c r="H790" s="17"/>
      <c r="P790"/>
    </row>
    <row r="791" spans="8:16" ht="15.75">
      <c r="H791" s="17"/>
      <c r="P791"/>
    </row>
    <row r="792" spans="8:16" ht="15.75">
      <c r="H792" s="17"/>
      <c r="P792"/>
    </row>
    <row r="793" spans="8:16" ht="15.75">
      <c r="H793" s="17"/>
      <c r="P793"/>
    </row>
    <row r="794" spans="8:16" ht="15.75">
      <c r="H794" s="17"/>
      <c r="P794"/>
    </row>
    <row r="795" spans="8:16" ht="15.75">
      <c r="H795" s="17"/>
      <c r="P795"/>
    </row>
    <row r="796" spans="8:16" ht="15.75">
      <c r="H796" s="17"/>
      <c r="P796"/>
    </row>
    <row r="797" spans="8:16" ht="15.75">
      <c r="H797" s="17"/>
      <c r="P797"/>
    </row>
    <row r="798" spans="8:16" ht="15.75">
      <c r="H798" s="17"/>
      <c r="P798"/>
    </row>
    <row r="799" spans="8:16" ht="15.75">
      <c r="H799" s="17"/>
      <c r="P799"/>
    </row>
    <row r="800" spans="8:16" ht="15.75">
      <c r="H800" s="17"/>
      <c r="P800"/>
    </row>
    <row r="801" spans="8:16" ht="15.75">
      <c r="H801" s="17"/>
      <c r="P801"/>
    </row>
    <row r="802" spans="8:16" ht="15.75">
      <c r="H802" s="17"/>
      <c r="P802"/>
    </row>
    <row r="803" spans="8:16" ht="15.75">
      <c r="H803" s="17"/>
      <c r="P803"/>
    </row>
    <row r="804" spans="8:16" ht="15.75">
      <c r="H804" s="17"/>
      <c r="P804"/>
    </row>
    <row r="805" spans="8:16" ht="15.75">
      <c r="H805" s="17"/>
      <c r="P805"/>
    </row>
    <row r="806" spans="8:16" ht="15.75">
      <c r="H806" s="17"/>
      <c r="P806"/>
    </row>
    <row r="807" spans="8:16" ht="15.75">
      <c r="H807" s="17"/>
      <c r="P807"/>
    </row>
    <row r="808" spans="8:16" ht="15.75">
      <c r="H808" s="17"/>
      <c r="P808"/>
    </row>
    <row r="809" spans="8:16" ht="15.75">
      <c r="H809" s="17"/>
      <c r="P809"/>
    </row>
    <row r="810" spans="8:16" ht="15.75">
      <c r="H810" s="17"/>
      <c r="P810"/>
    </row>
    <row r="811" spans="8:16" ht="15.75">
      <c r="H811" s="17"/>
      <c r="P811"/>
    </row>
    <row r="812" spans="8:16" ht="15.75">
      <c r="H812" s="17"/>
      <c r="P812"/>
    </row>
    <row r="813" spans="8:16" ht="15.75">
      <c r="H813" s="17"/>
      <c r="P813"/>
    </row>
    <row r="814" spans="8:16" ht="15.75">
      <c r="H814" s="17"/>
      <c r="P814"/>
    </row>
    <row r="815" spans="8:16" ht="15.75">
      <c r="H815" s="17"/>
      <c r="P815"/>
    </row>
    <row r="816" spans="8:16" ht="15.75">
      <c r="H816" s="17"/>
      <c r="P816"/>
    </row>
    <row r="817" spans="8:16" ht="15.75">
      <c r="H817" s="17"/>
      <c r="P817"/>
    </row>
    <row r="818" spans="8:16" ht="15.75">
      <c r="H818" s="17"/>
      <c r="P818"/>
    </row>
    <row r="819" spans="8:16" ht="15.75">
      <c r="H819" s="17"/>
      <c r="P819"/>
    </row>
    <row r="820" spans="8:16" ht="15.75">
      <c r="H820" s="17"/>
      <c r="P820"/>
    </row>
    <row r="821" spans="8:16" ht="15.75">
      <c r="H821" s="17"/>
      <c r="P821"/>
    </row>
    <row r="822" spans="8:16" ht="15.75">
      <c r="H822" s="17"/>
      <c r="P822"/>
    </row>
    <row r="823" spans="8:16" ht="15.75">
      <c r="H823" s="17"/>
      <c r="P823"/>
    </row>
    <row r="824" spans="8:16" ht="15.75">
      <c r="H824" s="17"/>
      <c r="P824"/>
    </row>
    <row r="825" spans="8:16" ht="15.75">
      <c r="H825" s="17"/>
      <c r="P825"/>
    </row>
    <row r="826" spans="8:16" ht="15.75">
      <c r="H826" s="17"/>
      <c r="P826"/>
    </row>
    <row r="827" spans="8:16" ht="15.75">
      <c r="H827" s="17"/>
      <c r="P827"/>
    </row>
    <row r="828" spans="8:16" ht="15.75">
      <c r="H828" s="17"/>
      <c r="P828"/>
    </row>
    <row r="829" spans="8:16" ht="15.75">
      <c r="H829" s="17"/>
      <c r="P829"/>
    </row>
    <row r="830" spans="8:16" ht="15.75">
      <c r="H830" s="17"/>
      <c r="P830"/>
    </row>
    <row r="831" spans="8:16" ht="15.75">
      <c r="H831" s="17"/>
      <c r="P831"/>
    </row>
    <row r="832" spans="8:16" ht="15.75">
      <c r="H832" s="17"/>
      <c r="P832"/>
    </row>
    <row r="833" spans="8:16" ht="15.75">
      <c r="H833" s="17"/>
      <c r="P833"/>
    </row>
    <row r="834" spans="8:16" ht="15.75">
      <c r="H834" s="17"/>
      <c r="P834"/>
    </row>
    <row r="835" spans="8:16" ht="15.75">
      <c r="H835" s="17"/>
      <c r="P835"/>
    </row>
    <row r="836" spans="8:16" ht="15.75">
      <c r="H836" s="17"/>
      <c r="P836"/>
    </row>
    <row r="837" spans="8:16" ht="15.75">
      <c r="H837" s="17"/>
      <c r="P837"/>
    </row>
    <row r="838" spans="8:16" ht="15.75">
      <c r="H838" s="17"/>
      <c r="P838"/>
    </row>
    <row r="839" spans="8:16" ht="15.75">
      <c r="H839" s="17"/>
      <c r="P839"/>
    </row>
    <row r="840" spans="8:16" ht="15.75">
      <c r="H840" s="17"/>
      <c r="P840"/>
    </row>
    <row r="841" spans="8:16" ht="15.75">
      <c r="H841" s="17"/>
      <c r="P841"/>
    </row>
    <row r="842" spans="8:16" ht="15.75">
      <c r="H842" s="17"/>
      <c r="P842"/>
    </row>
    <row r="843" spans="8:16" ht="15.75">
      <c r="H843" s="17"/>
      <c r="P843"/>
    </row>
    <row r="844" spans="8:16" ht="15.75">
      <c r="H844" s="17"/>
      <c r="P844"/>
    </row>
    <row r="845" spans="8:16" ht="15.75">
      <c r="H845" s="17"/>
      <c r="P845"/>
    </row>
    <row r="846" spans="8:16" ht="15.75">
      <c r="H846" s="17"/>
      <c r="P846"/>
    </row>
    <row r="847" spans="8:16" ht="15.75">
      <c r="H847" s="17"/>
      <c r="P847"/>
    </row>
    <row r="848" spans="8:16" ht="15.75">
      <c r="H848" s="17"/>
      <c r="P848"/>
    </row>
    <row r="849" spans="8:16" ht="15.75">
      <c r="H849" s="17"/>
      <c r="P849"/>
    </row>
    <row r="850" spans="8:16" ht="15.75">
      <c r="H850" s="17"/>
      <c r="P850"/>
    </row>
    <row r="851" spans="8:16" ht="15.75">
      <c r="H851" s="17"/>
      <c r="P851"/>
    </row>
    <row r="852" spans="8:16" ht="15.75">
      <c r="H852" s="17"/>
      <c r="P852"/>
    </row>
    <row r="853" spans="8:16" ht="15.75">
      <c r="H853" s="17"/>
      <c r="P853"/>
    </row>
    <row r="854" spans="8:16" ht="15.75">
      <c r="H854" s="17"/>
      <c r="P854"/>
    </row>
    <row r="855" spans="8:16" ht="15.75">
      <c r="H855" s="17"/>
      <c r="P855"/>
    </row>
    <row r="856" spans="8:16" ht="15.75">
      <c r="H856" s="17"/>
      <c r="P856"/>
    </row>
    <row r="857" spans="8:16" ht="15.75">
      <c r="H857" s="17"/>
      <c r="P857"/>
    </row>
    <row r="858" spans="8:16" ht="15.75">
      <c r="H858" s="17"/>
      <c r="P858"/>
    </row>
    <row r="859" spans="8:16" ht="15.75">
      <c r="H859" s="17"/>
      <c r="P859"/>
    </row>
    <row r="860" spans="8:16" ht="15.75">
      <c r="H860" s="17"/>
      <c r="P860"/>
    </row>
    <row r="861" spans="8:16" ht="15.75">
      <c r="H861" s="17"/>
      <c r="P861"/>
    </row>
    <row r="862" spans="8:16" ht="15.75">
      <c r="H862" s="17"/>
      <c r="P862"/>
    </row>
    <row r="863" spans="8:16" ht="15.75">
      <c r="H863" s="17"/>
      <c r="P863"/>
    </row>
    <row r="864" spans="8:16" ht="15.75">
      <c r="H864" s="17"/>
      <c r="P864"/>
    </row>
    <row r="865" spans="8:16" ht="15.75">
      <c r="H865" s="17"/>
      <c r="P865"/>
    </row>
    <row r="866" spans="8:16" ht="15.75">
      <c r="H866" s="17"/>
      <c r="P866"/>
    </row>
    <row r="867" spans="8:16" ht="15.75">
      <c r="H867" s="17"/>
      <c r="P867"/>
    </row>
    <row r="868" spans="8:16" ht="15.75">
      <c r="H868" s="17"/>
      <c r="P868"/>
    </row>
    <row r="869" spans="8:16" ht="15.75">
      <c r="H869" s="17"/>
      <c r="P869"/>
    </row>
    <row r="870" spans="8:16" ht="15.75">
      <c r="H870" s="17"/>
      <c r="P870"/>
    </row>
    <row r="871" spans="8:16" ht="15.75">
      <c r="H871" s="17"/>
      <c r="P871"/>
    </row>
    <row r="872" spans="8:16" ht="15.75">
      <c r="H872" s="17"/>
      <c r="P872"/>
    </row>
    <row r="873" spans="8:16" ht="15.75">
      <c r="H873" s="17"/>
      <c r="P873"/>
    </row>
    <row r="874" spans="8:16" ht="15.75">
      <c r="H874" s="17"/>
      <c r="P874"/>
    </row>
    <row r="875" spans="8:16" ht="15.75">
      <c r="H875" s="17"/>
      <c r="P875"/>
    </row>
    <row r="876" spans="8:16" ht="15.75">
      <c r="H876" s="17"/>
      <c r="P876"/>
    </row>
    <row r="877" spans="8:16" ht="15.75">
      <c r="H877" s="17"/>
      <c r="P877"/>
    </row>
    <row r="878" spans="8:16" ht="15.75">
      <c r="H878" s="17"/>
      <c r="P878"/>
    </row>
    <row r="879" spans="8:16" ht="15.75">
      <c r="H879" s="17"/>
      <c r="P879"/>
    </row>
    <row r="880" spans="8:16" ht="15.75">
      <c r="H880" s="17"/>
      <c r="P880"/>
    </row>
    <row r="881" spans="8:16" ht="15.75">
      <c r="H881" s="17"/>
      <c r="P881"/>
    </row>
    <row r="882" spans="8:16" ht="15.75">
      <c r="H882" s="17"/>
      <c r="P882"/>
    </row>
    <row r="883" spans="8:16" ht="15.75">
      <c r="H883" s="17"/>
      <c r="P883"/>
    </row>
    <row r="884" spans="8:16" ht="15.75">
      <c r="H884" s="17"/>
      <c r="P884"/>
    </row>
    <row r="885" spans="8:16" ht="15.75">
      <c r="H885" s="17"/>
      <c r="P885"/>
    </row>
    <row r="886" spans="8:16" ht="15.75">
      <c r="H886" s="17"/>
      <c r="P886"/>
    </row>
    <row r="887" spans="8:16" ht="15.75">
      <c r="H887" s="17"/>
      <c r="P887"/>
    </row>
    <row r="888" spans="8:16" ht="15.75">
      <c r="H888" s="17"/>
      <c r="P888"/>
    </row>
    <row r="889" spans="8:16" ht="15.75">
      <c r="H889" s="17"/>
      <c r="P889"/>
    </row>
    <row r="890" spans="8:16" ht="15.75">
      <c r="H890" s="17"/>
      <c r="P890"/>
    </row>
    <row r="891" spans="8:16" ht="15.75">
      <c r="H891" s="17"/>
      <c r="P891"/>
    </row>
    <row r="892" spans="8:16" ht="15.75">
      <c r="H892" s="17"/>
      <c r="P892"/>
    </row>
    <row r="893" spans="8:16" ht="15.75">
      <c r="H893" s="17"/>
      <c r="P893"/>
    </row>
    <row r="894" spans="8:16" ht="15.75">
      <c r="H894" s="17"/>
      <c r="P894"/>
    </row>
    <row r="895" spans="8:16" ht="15.75">
      <c r="H895" s="17"/>
      <c r="P895"/>
    </row>
    <row r="896" spans="8:16" ht="15.75">
      <c r="H896" s="17"/>
      <c r="P896"/>
    </row>
    <row r="897" spans="8:16" ht="15.75">
      <c r="H897" s="17"/>
      <c r="P897"/>
    </row>
    <row r="898" spans="8:16" ht="15.75">
      <c r="H898" s="17"/>
      <c r="P898"/>
    </row>
    <row r="899" spans="8:16" ht="15.75">
      <c r="H899" s="17"/>
      <c r="P899"/>
    </row>
    <row r="900" spans="8:16" ht="15.75">
      <c r="H900" s="17"/>
      <c r="P900"/>
    </row>
    <row r="901" spans="8:16" ht="15.75">
      <c r="H901" s="17"/>
      <c r="P901"/>
    </row>
    <row r="902" spans="8:16" ht="15.75">
      <c r="H902" s="17"/>
      <c r="P902"/>
    </row>
    <row r="903" spans="8:16" ht="15.75">
      <c r="H903" s="17"/>
      <c r="P903"/>
    </row>
    <row r="904" spans="8:16" ht="15.75">
      <c r="H904" s="17"/>
      <c r="P904"/>
    </row>
    <row r="905" spans="8:16" ht="15.75">
      <c r="H905" s="17"/>
      <c r="P905"/>
    </row>
    <row r="906" spans="8:16" ht="15.75">
      <c r="H906" s="17"/>
      <c r="P906"/>
    </row>
    <row r="907" spans="8:16" ht="15.75">
      <c r="H907" s="17"/>
      <c r="P907"/>
    </row>
    <row r="908" spans="8:16" ht="15.75">
      <c r="H908" s="17"/>
      <c r="P908"/>
    </row>
    <row r="909" spans="8:16" ht="15.75">
      <c r="H909" s="17"/>
      <c r="P909"/>
    </row>
    <row r="910" spans="8:16" ht="15.75">
      <c r="H910" s="17"/>
      <c r="P910"/>
    </row>
    <row r="911" spans="8:16" ht="15.75">
      <c r="H911" s="17"/>
      <c r="P911"/>
    </row>
    <row r="912" spans="8:16" ht="15.75">
      <c r="H912" s="17"/>
      <c r="P912"/>
    </row>
    <row r="913" spans="8:16" ht="15.75">
      <c r="H913" s="17"/>
      <c r="P913"/>
    </row>
    <row r="914" spans="8:16" ht="15.75">
      <c r="H914" s="17"/>
      <c r="P914"/>
    </row>
    <row r="915" spans="8:16" ht="15.75">
      <c r="H915" s="17"/>
      <c r="P915"/>
    </row>
    <row r="916" spans="8:16" ht="15.75">
      <c r="H916" s="17"/>
      <c r="P916"/>
    </row>
    <row r="917" spans="8:16" ht="15.75">
      <c r="H917" s="17"/>
      <c r="P917"/>
    </row>
    <row r="918" spans="8:16" ht="15.75">
      <c r="H918" s="17"/>
      <c r="P918"/>
    </row>
    <row r="919" spans="8:16" ht="15.75">
      <c r="H919" s="17"/>
      <c r="P919"/>
    </row>
    <row r="920" spans="8:16" ht="15.75">
      <c r="H920" s="17"/>
      <c r="P920"/>
    </row>
    <row r="921" spans="8:16" ht="15.75">
      <c r="H921" s="17"/>
      <c r="P921"/>
    </row>
    <row r="922" spans="8:16" ht="15.75">
      <c r="H922" s="17"/>
      <c r="P922"/>
    </row>
    <row r="923" spans="8:16" ht="15.75">
      <c r="H923" s="17"/>
      <c r="P923"/>
    </row>
    <row r="924" spans="8:16" ht="15.75">
      <c r="H924" s="17"/>
      <c r="P924"/>
    </row>
    <row r="925" spans="8:16" ht="15.75">
      <c r="H925" s="17"/>
      <c r="P925"/>
    </row>
    <row r="926" spans="8:16" ht="15.75">
      <c r="H926" s="17"/>
      <c r="P926"/>
    </row>
    <row r="927" spans="8:16" ht="15.75">
      <c r="H927" s="17"/>
      <c r="P927"/>
    </row>
    <row r="928" spans="8:16" ht="15.75">
      <c r="H928" s="17"/>
      <c r="P928"/>
    </row>
    <row r="929" spans="8:16" ht="15.75">
      <c r="H929" s="17"/>
      <c r="P929"/>
    </row>
    <row r="930" spans="8:16" ht="15.75">
      <c r="H930" s="17"/>
      <c r="P930"/>
    </row>
    <row r="931" spans="8:16" ht="15.75">
      <c r="H931" s="17"/>
      <c r="P931"/>
    </row>
    <row r="932" spans="8:16" ht="15.75">
      <c r="H932" s="17"/>
      <c r="P932"/>
    </row>
    <row r="933" spans="8:16" ht="15.75">
      <c r="H933" s="17"/>
      <c r="P933"/>
    </row>
    <row r="934" spans="8:16" ht="15.75">
      <c r="H934" s="17"/>
      <c r="P934"/>
    </row>
    <row r="935" spans="8:16" ht="15.75">
      <c r="H935" s="17"/>
      <c r="P935"/>
    </row>
    <row r="936" spans="8:16" ht="15.75">
      <c r="H936" s="17"/>
      <c r="P936"/>
    </row>
    <row r="937" spans="8:16" ht="15.75">
      <c r="H937" s="17"/>
      <c r="P937"/>
    </row>
    <row r="938" spans="8:16" ht="15.75">
      <c r="H938" s="17"/>
      <c r="P938"/>
    </row>
    <row r="939" spans="8:16" ht="15.75">
      <c r="H939" s="17"/>
      <c r="P939"/>
    </row>
    <row r="940" spans="8:16" ht="15.75">
      <c r="H940" s="17"/>
      <c r="P940"/>
    </row>
    <row r="941" spans="8:16" ht="15.75">
      <c r="H941" s="17"/>
      <c r="P941"/>
    </row>
    <row r="942" spans="8:16" ht="15.75">
      <c r="H942" s="17"/>
      <c r="P942"/>
    </row>
    <row r="943" spans="8:16" ht="15.75">
      <c r="H943" s="17"/>
      <c r="P943"/>
    </row>
    <row r="944" spans="8:16" ht="15.75">
      <c r="H944" s="17"/>
      <c r="P944"/>
    </row>
    <row r="945" spans="8:16" ht="15.75">
      <c r="H945" s="17"/>
      <c r="P945"/>
    </row>
    <row r="946" spans="8:16" ht="15.75">
      <c r="H946" s="17"/>
      <c r="P946"/>
    </row>
    <row r="947" spans="8:16" ht="15.75">
      <c r="H947" s="17"/>
      <c r="P947"/>
    </row>
    <row r="948" spans="8:16" ht="15.75">
      <c r="H948" s="17"/>
      <c r="P948"/>
    </row>
    <row r="949" spans="8:16" ht="15.75">
      <c r="H949" s="17"/>
      <c r="P949"/>
    </row>
    <row r="950" spans="8:16" ht="15.75">
      <c r="H950" s="17"/>
      <c r="P950"/>
    </row>
    <row r="951" spans="8:16" ht="15.75">
      <c r="H951" s="17"/>
      <c r="P951"/>
    </row>
    <row r="952" spans="8:16" ht="15.75">
      <c r="H952" s="17"/>
      <c r="P952"/>
    </row>
    <row r="953" spans="8:16" ht="15.75">
      <c r="H953" s="17"/>
      <c r="P953"/>
    </row>
    <row r="954" spans="8:16" ht="15.75">
      <c r="H954" s="17"/>
      <c r="P954"/>
    </row>
    <row r="955" spans="8:16" ht="15.75">
      <c r="H955" s="17"/>
      <c r="P955"/>
    </row>
    <row r="956" spans="8:16" ht="15.75">
      <c r="H956" s="17"/>
      <c r="P956"/>
    </row>
    <row r="957" spans="8:16" ht="15.75">
      <c r="H957" s="17"/>
      <c r="P957"/>
    </row>
    <row r="958" spans="8:16" ht="15.75">
      <c r="H958" s="17"/>
      <c r="P958"/>
    </row>
    <row r="959" spans="8:16" ht="15.75">
      <c r="H959" s="17"/>
      <c r="P959"/>
    </row>
    <row r="960" spans="8:16" ht="15.75">
      <c r="H960" s="17"/>
      <c r="P960"/>
    </row>
    <row r="961" spans="8:16" ht="15.75">
      <c r="H961" s="17"/>
      <c r="P961"/>
    </row>
    <row r="962" spans="8:16" ht="15.75">
      <c r="H962" s="17"/>
      <c r="P962"/>
    </row>
    <row r="963" spans="8:16" ht="15.75">
      <c r="H963" s="17"/>
      <c r="P963"/>
    </row>
    <row r="964" spans="8:16" ht="15.75">
      <c r="H964" s="17"/>
      <c r="P964"/>
    </row>
    <row r="965" spans="8:16" ht="15.75">
      <c r="H965" s="17"/>
      <c r="P965"/>
    </row>
    <row r="966" spans="8:16" ht="15.75">
      <c r="H966" s="17"/>
      <c r="P966"/>
    </row>
    <row r="967" spans="8:16" ht="15.75">
      <c r="H967" s="17"/>
      <c r="P967"/>
    </row>
    <row r="968" spans="8:16" ht="15.75">
      <c r="H968" s="17"/>
      <c r="P968"/>
    </row>
    <row r="969" spans="8:16" ht="15.75">
      <c r="H969" s="17"/>
      <c r="P969"/>
    </row>
    <row r="970" spans="8:16" ht="15.75">
      <c r="H970" s="17"/>
      <c r="P970"/>
    </row>
    <row r="971" spans="8:16" ht="15.75">
      <c r="H971" s="17"/>
      <c r="P971"/>
    </row>
    <row r="972" spans="8:16" ht="15.75">
      <c r="H972" s="17"/>
      <c r="P972"/>
    </row>
    <row r="973" spans="8:16" ht="15.75">
      <c r="H973" s="17"/>
      <c r="P973"/>
    </row>
    <row r="974" spans="8:16" ht="15.75">
      <c r="H974" s="17"/>
      <c r="P974"/>
    </row>
    <row r="975" spans="8:16" ht="15.75">
      <c r="H975" s="17"/>
      <c r="P975"/>
    </row>
    <row r="976" spans="8:16" ht="15.75">
      <c r="H976" s="17"/>
      <c r="P976"/>
    </row>
    <row r="977" spans="8:16" ht="15.75">
      <c r="H977" s="17"/>
      <c r="P977"/>
    </row>
    <row r="978" spans="8:16" ht="15.75">
      <c r="H978" s="17"/>
      <c r="P978"/>
    </row>
    <row r="979" spans="8:16" ht="15.75">
      <c r="H979" s="17"/>
      <c r="P979"/>
    </row>
    <row r="980" spans="8:16" ht="15.75">
      <c r="H980" s="17"/>
      <c r="P980"/>
    </row>
    <row r="981" spans="8:16" ht="15.75">
      <c r="H981" s="17"/>
      <c r="P981"/>
    </row>
    <row r="982" spans="8:16" ht="15.75">
      <c r="H982" s="17"/>
      <c r="P982"/>
    </row>
    <row r="983" spans="8:16" ht="15.75">
      <c r="H983" s="17"/>
      <c r="P983"/>
    </row>
    <row r="984" spans="8:16" ht="15.75">
      <c r="H984" s="17"/>
      <c r="P984"/>
    </row>
    <row r="985" spans="8:16" ht="15.75">
      <c r="H985" s="17"/>
      <c r="P985"/>
    </row>
    <row r="986" spans="8:16" ht="15.75">
      <c r="H986" s="17"/>
      <c r="P986"/>
    </row>
    <row r="987" spans="8:16" ht="15.75">
      <c r="H987" s="17"/>
      <c r="P987"/>
    </row>
    <row r="988" spans="8:16" ht="15.75">
      <c r="H988" s="17"/>
      <c r="P988"/>
    </row>
    <row r="989" spans="8:16" ht="15.75">
      <c r="H989" s="17"/>
      <c r="P989"/>
    </row>
    <row r="990" spans="8:16" ht="15.75">
      <c r="H990" s="17"/>
      <c r="P990"/>
    </row>
    <row r="991" spans="8:16" ht="15.75">
      <c r="H991" s="17"/>
      <c r="P991"/>
    </row>
    <row r="992" spans="8:16" ht="15.75">
      <c r="H992" s="17"/>
      <c r="P992"/>
    </row>
    <row r="993" spans="8:16" ht="15.75">
      <c r="H993" s="17"/>
      <c r="P993"/>
    </row>
    <row r="994" spans="8:16" ht="15.75">
      <c r="H994" s="17"/>
      <c r="P994"/>
    </row>
    <row r="995" spans="8:16" ht="15.75">
      <c r="H995" s="17"/>
      <c r="P995"/>
    </row>
    <row r="996" spans="8:16" ht="15.75">
      <c r="H996" s="17"/>
      <c r="P996"/>
    </row>
    <row r="997" spans="8:16" ht="15.75">
      <c r="H997" s="17"/>
      <c r="P997"/>
    </row>
    <row r="998" spans="8:16" ht="15.75">
      <c r="H998" s="17"/>
      <c r="P998"/>
    </row>
    <row r="999" spans="8:16" ht="15.75">
      <c r="H999" s="17"/>
      <c r="P999"/>
    </row>
    <row r="1000" spans="8:16" ht="15.75">
      <c r="H1000" s="17"/>
      <c r="P1000"/>
    </row>
    <row r="1001" spans="8:16" ht="15.75">
      <c r="H1001" s="17"/>
      <c r="P1001"/>
    </row>
    <row r="1002" spans="8:16" ht="15.75">
      <c r="H1002" s="17"/>
      <c r="P1002"/>
    </row>
    <row r="1003" spans="8:16" ht="15.75">
      <c r="H1003" s="17"/>
      <c r="P1003"/>
    </row>
    <row r="1004" spans="8:16" ht="15.75">
      <c r="H1004" s="17"/>
      <c r="P1004"/>
    </row>
    <row r="1005" spans="8:16" ht="15.75">
      <c r="H1005" s="17"/>
      <c r="P1005"/>
    </row>
    <row r="1006" spans="8:16" ht="15.75">
      <c r="H1006" s="17"/>
      <c r="P1006"/>
    </row>
    <row r="1007" spans="8:16" ht="15.75">
      <c r="H1007" s="17"/>
      <c r="P1007"/>
    </row>
    <row r="1008" spans="8:16" ht="15.75">
      <c r="H1008" s="17"/>
      <c r="P1008"/>
    </row>
    <row r="1009" spans="8:16" ht="15.75">
      <c r="H1009" s="17"/>
      <c r="P1009"/>
    </row>
    <row r="1010" spans="8:16" ht="15.75">
      <c r="H1010" s="17"/>
      <c r="P1010"/>
    </row>
    <row r="1011" spans="8:16" ht="15.75">
      <c r="H1011" s="17"/>
      <c r="P1011"/>
    </row>
    <row r="1012" spans="8:16" ht="15.75">
      <c r="H1012" s="17"/>
      <c r="P1012"/>
    </row>
    <row r="1013" spans="8:16" ht="15.75">
      <c r="H1013" s="17"/>
      <c r="P1013"/>
    </row>
    <row r="1014" spans="8:16" ht="15.75">
      <c r="H1014" s="17"/>
      <c r="P1014"/>
    </row>
    <row r="1015" spans="8:16" ht="15.75">
      <c r="H1015" s="17"/>
      <c r="P1015"/>
    </row>
    <row r="1016" spans="8:16" ht="15.75">
      <c r="H1016" s="17"/>
      <c r="P1016"/>
    </row>
    <row r="1017" spans="8:16" ht="15.75">
      <c r="H1017" s="17"/>
      <c r="P1017"/>
    </row>
    <row r="1018" spans="8:16" ht="15.75">
      <c r="H1018" s="17"/>
      <c r="P1018"/>
    </row>
    <row r="1019" spans="8:16" ht="15.75">
      <c r="H1019" s="17"/>
      <c r="P1019"/>
    </row>
    <row r="1020" spans="8:16" ht="15.75">
      <c r="H1020" s="17"/>
      <c r="P1020"/>
    </row>
    <row r="1021" spans="8:16" ht="15.75">
      <c r="H1021" s="17"/>
      <c r="P1021"/>
    </row>
    <row r="1022" spans="8:16" ht="15.75">
      <c r="H1022" s="17"/>
      <c r="P1022"/>
    </row>
    <row r="1023" spans="8:16" ht="15.75">
      <c r="H1023" s="17"/>
      <c r="P1023"/>
    </row>
    <row r="1024" spans="8:16" ht="15.75">
      <c r="H1024" s="17"/>
      <c r="P1024"/>
    </row>
    <row r="1025" spans="8:16" ht="15.75">
      <c r="H1025" s="17"/>
      <c r="P1025"/>
    </row>
    <row r="1026" spans="8:16" ht="15.75">
      <c r="H1026" s="17"/>
      <c r="P1026"/>
    </row>
    <row r="1027" spans="8:16" ht="15.75">
      <c r="H1027" s="17"/>
      <c r="P1027"/>
    </row>
    <row r="1028" spans="8:16" ht="15.75">
      <c r="H1028" s="17"/>
      <c r="P1028"/>
    </row>
    <row r="1029" spans="8:16" ht="15.75">
      <c r="H1029" s="17"/>
      <c r="P1029"/>
    </row>
    <row r="1030" spans="8:16" ht="15.75">
      <c r="H1030" s="17"/>
      <c r="P1030"/>
    </row>
    <row r="1031" spans="8:16" ht="15.75">
      <c r="H1031" s="17"/>
      <c r="P1031"/>
    </row>
    <row r="1032" spans="8:16" ht="15.75">
      <c r="H1032" s="17"/>
      <c r="P1032"/>
    </row>
    <row r="1033" spans="8:16" ht="15.75">
      <c r="H1033" s="17"/>
      <c r="P1033"/>
    </row>
    <row r="1034" spans="8:16" ht="15.75">
      <c r="H1034" s="17"/>
      <c r="P1034"/>
    </row>
    <row r="1035" spans="8:16" ht="15.75">
      <c r="H1035" s="17"/>
      <c r="P1035"/>
    </row>
    <row r="1036" spans="8:16" ht="15.75">
      <c r="H1036" s="17"/>
      <c r="P1036"/>
    </row>
    <row r="1037" spans="8:16" ht="15.75">
      <c r="H1037" s="17"/>
      <c r="P1037"/>
    </row>
    <row r="1038" spans="8:16" ht="15.75">
      <c r="H1038" s="17"/>
      <c r="P1038"/>
    </row>
    <row r="1039" spans="8:16" ht="15.75">
      <c r="H1039" s="17"/>
      <c r="P1039"/>
    </row>
    <row r="1040" spans="8:16" ht="15.75">
      <c r="H1040" s="17"/>
      <c r="P1040"/>
    </row>
    <row r="1041" spans="8:16" ht="15.75">
      <c r="H1041" s="17"/>
      <c r="P1041"/>
    </row>
    <row r="1042" spans="8:16" ht="15.75">
      <c r="H1042" s="17"/>
      <c r="P1042"/>
    </row>
    <row r="1043" spans="8:16" ht="15.75">
      <c r="H1043" s="17"/>
      <c r="P1043"/>
    </row>
    <row r="1044" spans="8:16" ht="15.75">
      <c r="H1044" s="17"/>
      <c r="P1044"/>
    </row>
    <row r="1045" spans="8:16" ht="15.75">
      <c r="H1045" s="17"/>
      <c r="P1045"/>
    </row>
    <row r="1046" spans="8:16" ht="15.75">
      <c r="H1046" s="17"/>
      <c r="P1046"/>
    </row>
    <row r="1047" spans="8:16" ht="15.75">
      <c r="H1047" s="17"/>
      <c r="P1047"/>
    </row>
    <row r="1048" spans="8:16" ht="15.75">
      <c r="H1048" s="17"/>
      <c r="P1048"/>
    </row>
    <row r="1049" spans="8:16" ht="15.75">
      <c r="H1049" s="17"/>
      <c r="P1049"/>
    </row>
    <row r="1050" spans="8:16" ht="15.75">
      <c r="H1050" s="17"/>
      <c r="P1050"/>
    </row>
    <row r="1051" spans="8:16" ht="15.75">
      <c r="H1051" s="17"/>
      <c r="P1051"/>
    </row>
    <row r="1052" spans="8:16" ht="15.75">
      <c r="H1052" s="17"/>
      <c r="P1052"/>
    </row>
    <row r="1053" spans="8:16" ht="15.75">
      <c r="H1053" s="17"/>
      <c r="P1053"/>
    </row>
    <row r="1054" spans="8:16" ht="15.75">
      <c r="H1054" s="17"/>
      <c r="P1054"/>
    </row>
    <row r="1055" spans="8:16" ht="15.75">
      <c r="H1055" s="17"/>
      <c r="P1055"/>
    </row>
    <row r="1056" spans="8:16" ht="15.75">
      <c r="H1056" s="17"/>
      <c r="P1056"/>
    </row>
    <row r="1057" spans="8:16" ht="15.75">
      <c r="H1057" s="17"/>
      <c r="P1057"/>
    </row>
    <row r="1058" spans="8:16" ht="15.75">
      <c r="H1058" s="17"/>
      <c r="P1058"/>
    </row>
    <row r="1059" spans="8:16" ht="15.75">
      <c r="H1059" s="17"/>
      <c r="P1059"/>
    </row>
    <row r="1060" spans="8:16" ht="15.75">
      <c r="H1060" s="17"/>
      <c r="P1060"/>
    </row>
    <row r="1061" spans="8:16" ht="15.75">
      <c r="H1061" s="17"/>
      <c r="P1061"/>
    </row>
    <row r="1062" spans="8:16" ht="15.75">
      <c r="H1062" s="17"/>
      <c r="P1062"/>
    </row>
    <row r="1063" spans="8:16" ht="15.75">
      <c r="H1063" s="17"/>
      <c r="P1063"/>
    </row>
  </sheetData>
  <sheetProtection/>
  <mergeCells count="2">
    <mergeCell ref="A3:G3"/>
    <mergeCell ref="E1:G1"/>
  </mergeCells>
  <printOptions/>
  <pageMargins left="0.7874015748031497" right="0.1968503937007874" top="0.5511811023622047" bottom="0.4330708661417323" header="0.2755905511811024" footer="0.2755905511811024"/>
  <pageSetup firstPageNumber="34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2014-12-24T05:49:22Z</cp:lastPrinted>
  <dcterms:created xsi:type="dcterms:W3CDTF">2006-08-18T07:37:11Z</dcterms:created>
  <dcterms:modified xsi:type="dcterms:W3CDTF">2014-12-24T07:00:32Z</dcterms:modified>
  <cp:category/>
  <cp:version/>
  <cp:contentType/>
  <cp:contentStatus/>
</cp:coreProperties>
</file>